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Kristina\Bücherei\2019\"/>
    </mc:Choice>
  </mc:AlternateContent>
  <bookViews>
    <workbookView xWindow="0" yWindow="0" windowWidth="23040" windowHeight="9165"/>
  </bookViews>
  <sheets>
    <sheet name="Entleihungen" sheetId="1" r:id="rId1"/>
    <sheet name="Entleihungen Details" sheetId="4" r:id="rId2"/>
    <sheet name="BU" sheetId="5" r:id="rId3"/>
    <sheet name="Finanzen" sheetId="8" r:id="rId4"/>
    <sheet name="Benutzer" sheetId="2" r:id="rId5"/>
    <sheet name="Besuche" sheetId="3" r:id="rId6"/>
    <sheet name="Mitarbeiter" sheetId="6" r:id="rId7"/>
    <sheet name="Jahresöffnungsstunden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K25" i="8"/>
  <c r="K20" i="8"/>
  <c r="K16" i="8"/>
  <c r="K9" i="8"/>
  <c r="K17" i="8" s="1"/>
  <c r="P10" i="5"/>
  <c r="P9" i="5"/>
  <c r="P8" i="5"/>
  <c r="P6" i="5"/>
  <c r="P5" i="5"/>
  <c r="P4" i="5"/>
  <c r="P3" i="5"/>
  <c r="K13" i="5"/>
  <c r="K7" i="5"/>
  <c r="K15" i="5" s="1"/>
  <c r="M15" i="4"/>
  <c r="M13" i="4"/>
  <c r="M7" i="4"/>
  <c r="M10" i="4"/>
  <c r="M9" i="4"/>
  <c r="M8" i="4"/>
  <c r="M6" i="4"/>
  <c r="M5" i="4"/>
  <c r="M4" i="4"/>
  <c r="M3" i="4"/>
  <c r="L16" i="4"/>
  <c r="L15" i="4"/>
  <c r="L13" i="4"/>
  <c r="L7" i="4"/>
  <c r="L11" i="4"/>
  <c r="L10" i="4"/>
  <c r="L9" i="4"/>
  <c r="L8" i="4"/>
  <c r="L6" i="4"/>
  <c r="L5" i="4"/>
  <c r="L4" i="4"/>
  <c r="L3" i="4"/>
  <c r="K13" i="4"/>
  <c r="K7" i="4"/>
  <c r="K15" i="4" s="1"/>
  <c r="K3" i="1" s="1"/>
  <c r="I6" i="2" l="1"/>
  <c r="I20" i="8"/>
  <c r="I16" i="8"/>
  <c r="I17" i="8" s="1"/>
  <c r="I9" i="8"/>
  <c r="J13" i="5"/>
  <c r="J7" i="5"/>
  <c r="J15" i="5" s="1"/>
  <c r="J3" i="1"/>
  <c r="L3" i="1"/>
  <c r="J13" i="4"/>
  <c r="J7" i="4"/>
  <c r="J15" i="4" s="1"/>
  <c r="H6" i="2" l="1"/>
  <c r="H24" i="8"/>
  <c r="H20" i="8"/>
  <c r="H25" i="8" s="1"/>
  <c r="H16" i="8"/>
  <c r="H9" i="8"/>
  <c r="I13" i="5"/>
  <c r="I7" i="5"/>
  <c r="L7" i="5"/>
  <c r="L13" i="5"/>
  <c r="I13" i="4"/>
  <c r="I7" i="4"/>
  <c r="L15" i="5" l="1"/>
  <c r="I15" i="4"/>
  <c r="I15" i="5"/>
  <c r="H17" i="8"/>
  <c r="H23" i="8"/>
  <c r="K6" i="2"/>
  <c r="J20" i="8"/>
  <c r="J16" i="8"/>
  <c r="J9" i="8"/>
  <c r="H13" i="5"/>
  <c r="H7" i="5"/>
  <c r="H13" i="4"/>
  <c r="H7" i="4"/>
  <c r="I3" i="1" l="1"/>
  <c r="J17" i="8"/>
  <c r="H15" i="5"/>
  <c r="H15" i="4"/>
  <c r="H3" i="1" s="1"/>
  <c r="E25" i="8"/>
  <c r="B25" i="8"/>
  <c r="C23" i="8"/>
  <c r="F23" i="8"/>
  <c r="F24" i="8"/>
  <c r="G24" i="8"/>
  <c r="B24" i="8"/>
  <c r="G20" i="8"/>
  <c r="G25" i="8" s="1"/>
  <c r="F11" i="8"/>
  <c r="F16" i="8" s="1"/>
  <c r="E11" i="8"/>
  <c r="E16" i="8" s="1"/>
  <c r="D11" i="8"/>
  <c r="D16" i="8" s="1"/>
  <c r="C11" i="8"/>
  <c r="C24" i="8" s="1"/>
  <c r="B11" i="8"/>
  <c r="B14" i="8"/>
  <c r="E5" i="8"/>
  <c r="E9" i="8" s="1"/>
  <c r="E23" i="8" s="1"/>
  <c r="C14" i="8"/>
  <c r="B20" i="8"/>
  <c r="C20" i="8"/>
  <c r="C25" i="8" s="1"/>
  <c r="D20" i="8"/>
  <c r="D25" i="8" s="1"/>
  <c r="E20" i="8"/>
  <c r="F20" i="8"/>
  <c r="F25" i="8" s="1"/>
  <c r="G16" i="8"/>
  <c r="G9" i="8"/>
  <c r="G17" i="8" s="1"/>
  <c r="F9" i="8"/>
  <c r="D9" i="8"/>
  <c r="D23" i="8" s="1"/>
  <c r="C9" i="8"/>
  <c r="B9" i="8"/>
  <c r="B23" i="8" s="1"/>
  <c r="G23" i="8" l="1"/>
  <c r="E24" i="8"/>
  <c r="B16" i="8"/>
  <c r="B17" i="8" s="1"/>
  <c r="D24" i="8"/>
  <c r="C16" i="8"/>
  <c r="F17" i="8"/>
  <c r="D17" i="8"/>
  <c r="C17" i="8"/>
  <c r="E17" i="8"/>
  <c r="C6" i="2" l="1"/>
  <c r="D6" i="2"/>
  <c r="E6" i="2"/>
  <c r="F6" i="2"/>
  <c r="G6" i="2"/>
  <c r="B6" i="2"/>
  <c r="N12" i="5"/>
  <c r="N10" i="5"/>
  <c r="N9" i="5"/>
  <c r="N8" i="5"/>
  <c r="N4" i="5"/>
  <c r="N5" i="5"/>
  <c r="N3" i="5"/>
  <c r="O14" i="5"/>
  <c r="O12" i="5"/>
  <c r="O11" i="5"/>
  <c r="N11" i="5"/>
  <c r="M14" i="5"/>
  <c r="G13" i="5"/>
  <c r="F13" i="5"/>
  <c r="E13" i="5"/>
  <c r="D13" i="5"/>
  <c r="C13" i="5"/>
  <c r="B13" i="5"/>
  <c r="G7" i="5"/>
  <c r="F7" i="5"/>
  <c r="F15" i="5" s="1"/>
  <c r="E7" i="5"/>
  <c r="D7" i="5"/>
  <c r="C7" i="5"/>
  <c r="B7" i="5"/>
  <c r="B15" i="5" s="1"/>
  <c r="M7" i="5"/>
  <c r="C13" i="4"/>
  <c r="D13" i="4"/>
  <c r="E13" i="4"/>
  <c r="B13" i="4"/>
  <c r="G13" i="4"/>
  <c r="F13" i="4"/>
  <c r="B7" i="4"/>
  <c r="C7" i="4"/>
  <c r="D7" i="4"/>
  <c r="E7" i="4"/>
  <c r="G7" i="4"/>
  <c r="F7" i="4"/>
  <c r="E15" i="4" l="1"/>
  <c r="E3" i="1" s="1"/>
  <c r="C15" i="5"/>
  <c r="G15" i="5"/>
  <c r="D15" i="5"/>
  <c r="N13" i="5"/>
  <c r="N6" i="5"/>
  <c r="N7" i="5" s="1"/>
  <c r="F15" i="4"/>
  <c r="F3" i="1" s="1"/>
  <c r="D15" i="4"/>
  <c r="D3" i="1" s="1"/>
  <c r="B15" i="4"/>
  <c r="B3" i="1" s="1"/>
  <c r="O7" i="5"/>
  <c r="P7" i="5" s="1"/>
  <c r="O13" i="5"/>
  <c r="P13" i="5" s="1"/>
  <c r="C15" i="4"/>
  <c r="C3" i="1" s="1"/>
  <c r="M13" i="5"/>
  <c r="M15" i="5" s="1"/>
  <c r="E15" i="5"/>
  <c r="G15" i="4"/>
  <c r="G3" i="1" s="1"/>
  <c r="N15" i="5" l="1"/>
  <c r="O15" i="5"/>
  <c r="P15" i="5" s="1"/>
  <c r="M3" i="1" l="1"/>
</calcChain>
</file>

<file path=xl/sharedStrings.xml><?xml version="1.0" encoding="utf-8"?>
<sst xmlns="http://schemas.openxmlformats.org/spreadsheetml/2006/main" count="117" uniqueCount="69">
  <si>
    <t>Sachbücher</t>
  </si>
  <si>
    <t>Jugendliteratur und Romane</t>
  </si>
  <si>
    <t>Tonträger (MC/CD) inkl. Hörbücher</t>
  </si>
  <si>
    <t>Spiele (Brettspiele)</t>
  </si>
  <si>
    <t>Digitale Medien (Datenträger)</t>
  </si>
  <si>
    <t>Andere Nichtbuchmedien</t>
  </si>
  <si>
    <t>Gesamt</t>
  </si>
  <si>
    <t>Veränd. %</t>
  </si>
  <si>
    <t>Veränd. zum Vorjahr</t>
  </si>
  <si>
    <t>Zeitungen / Zeitschriften (Einzelhefte)</t>
  </si>
  <si>
    <t>Zeitungen/Zeitschriften (Abonnements)</t>
  </si>
  <si>
    <t>Virtuelle Medien (nur Entleihungen)</t>
  </si>
  <si>
    <t>Entleihungen</t>
  </si>
  <si>
    <t>Summe Nichtbuchmedien (Nonbooks)</t>
  </si>
  <si>
    <t>Summe Printmedien</t>
  </si>
  <si>
    <t>Bestände</t>
  </si>
  <si>
    <t>Zugänge</t>
  </si>
  <si>
    <t>Abgänge</t>
  </si>
  <si>
    <t>Entleihung</t>
  </si>
  <si>
    <t>Veränd.</t>
  </si>
  <si>
    <t>Kinder unter 12 Jahren</t>
  </si>
  <si>
    <t>Jugendliche und Erwachsene 12 - 59 Jahre</t>
  </si>
  <si>
    <t>Erwachsene ab 60 Jahre</t>
  </si>
  <si>
    <t>Anzahl Besuche</t>
  </si>
  <si>
    <t>Jahresöffnungszeit</t>
  </si>
  <si>
    <t>Jahresöffnungszeit in Stunden</t>
  </si>
  <si>
    <t>Mitarbeiter</t>
  </si>
  <si>
    <t>Anzahl Mitarbeiter ehrenamtlich</t>
  </si>
  <si>
    <t>n.v.</t>
  </si>
  <si>
    <t>Landstorfer Christa</t>
  </si>
  <si>
    <t>Rauch Maria</t>
  </si>
  <si>
    <t>Schönsteiner Anna</t>
  </si>
  <si>
    <t>Drumm Gabi</t>
  </si>
  <si>
    <t>Leitl Petra</t>
  </si>
  <si>
    <t>Maier-Ruppert Inge</t>
  </si>
  <si>
    <t>Marchl Ingrid</t>
  </si>
  <si>
    <t>Bodensteiner Kristina</t>
  </si>
  <si>
    <t>Schiegl Elisabeth</t>
  </si>
  <si>
    <t>Dobner Gerhard</t>
  </si>
  <si>
    <t>Entleihungen gesamt</t>
  </si>
  <si>
    <t>Umschlag (mind. 1)</t>
  </si>
  <si>
    <t>Kinderbücher und Kindersachbücher</t>
  </si>
  <si>
    <t>Filme (DVD, BluRay, VHS)</t>
  </si>
  <si>
    <t>Benutzer</t>
  </si>
  <si>
    <t>Benutzer gesamt</t>
  </si>
  <si>
    <t>Einnahmen</t>
  </si>
  <si>
    <t>Ausgaben</t>
  </si>
  <si>
    <t>Einnahmen gesamt</t>
  </si>
  <si>
    <t>Ausgaben gesamt</t>
  </si>
  <si>
    <t>Saldo</t>
  </si>
  <si>
    <t>Mittel Träger (Pfarrei)</t>
  </si>
  <si>
    <t>Mittel Gemeinde</t>
  </si>
  <si>
    <t>Staatszuschuss</t>
  </si>
  <si>
    <t>Eigene Einnahmen (Benutzergebühr, Mahnungen, Flohmarkt)</t>
  </si>
  <si>
    <t>Büchereiraum</t>
  </si>
  <si>
    <t>Personalkosten</t>
  </si>
  <si>
    <t>Sonstige Ausgaben</t>
  </si>
  <si>
    <t>Investitionen</t>
  </si>
  <si>
    <t>Kassenbestand</t>
  </si>
  <si>
    <t>Bankguthaben</t>
  </si>
  <si>
    <t>Aktiva</t>
  </si>
  <si>
    <t>Spenden</t>
  </si>
  <si>
    <t>Ausgaben für Erwerbung inkl. Geschenke</t>
  </si>
  <si>
    <t>Finanzen</t>
  </si>
  <si>
    <t>Marischler Gabi - Austritt 2016</t>
  </si>
  <si>
    <t>Kiergaßner Christine (nicht mittwochs) - nicht 2017</t>
  </si>
  <si>
    <t>Voit Angelika</t>
  </si>
  <si>
    <t>Meßmann Uschi</t>
  </si>
  <si>
    <t>Eigenstetter Brigitte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</si>
</sst>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2" xfId="0" applyFont="1" applyBorder="1"/>
    <xf numFmtId="0" fontId="2" fillId="2" borderId="2" xfId="0" applyFont="1" applyFill="1" applyBorder="1"/>
    <xf numFmtId="0" fontId="2" fillId="0" borderId="4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" fontId="3" fillId="0" borderId="3" xfId="0" applyNumberFormat="1" applyFont="1" applyBorder="1"/>
    <xf numFmtId="3" fontId="3" fillId="0" borderId="1" xfId="0" applyNumberFormat="1" applyFont="1" applyBorder="1"/>
    <xf numFmtId="0" fontId="2" fillId="3" borderId="2" xfId="0" applyFont="1" applyFill="1" applyBorder="1"/>
    <xf numFmtId="3" fontId="3" fillId="3" borderId="1" xfId="0" applyNumberFormat="1" applyFont="1" applyFill="1" applyBorder="1"/>
    <xf numFmtId="0" fontId="2" fillId="4" borderId="2" xfId="0" applyFont="1" applyFill="1" applyBorder="1"/>
    <xf numFmtId="3" fontId="3" fillId="4" borderId="1" xfId="0" applyNumberFormat="1" applyFont="1" applyFill="1" applyBorder="1"/>
    <xf numFmtId="0" fontId="0" fillId="4" borderId="0" xfId="0" applyFill="1"/>
    <xf numFmtId="10" fontId="3" fillId="3" borderId="1" xfId="1" applyNumberFormat="1" applyFont="1" applyFill="1" applyBorder="1"/>
    <xf numFmtId="10" fontId="3" fillId="0" borderId="3" xfId="1" applyNumberFormat="1" applyFont="1" applyBorder="1"/>
    <xf numFmtId="10" fontId="3" fillId="4" borderId="1" xfId="1" applyNumberFormat="1" applyFont="1" applyFill="1" applyBorder="1"/>
    <xf numFmtId="10" fontId="3" fillId="0" borderId="1" xfId="1" applyNumberFormat="1" applyFont="1" applyBorder="1"/>
    <xf numFmtId="0" fontId="2" fillId="5" borderId="2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4" fontId="3" fillId="0" borderId="3" xfId="0" applyNumberFormat="1" applyFont="1" applyBorder="1"/>
    <xf numFmtId="4" fontId="3" fillId="3" borderId="1" xfId="0" applyNumberFormat="1" applyFont="1" applyFill="1" applyBorder="1"/>
    <xf numFmtId="4" fontId="3" fillId="4" borderId="1" xfId="0" applyNumberFormat="1" applyFont="1" applyFill="1" applyBorder="1"/>
    <xf numFmtId="4" fontId="3" fillId="0" borderId="1" xfId="0" applyNumberFormat="1" applyFont="1" applyBorder="1"/>
    <xf numFmtId="0" fontId="2" fillId="0" borderId="5" xfId="0" applyFont="1" applyBorder="1"/>
    <xf numFmtId="3" fontId="3" fillId="0" borderId="6" xfId="0" applyNumberFormat="1" applyFont="1" applyBorder="1"/>
    <xf numFmtId="0" fontId="2" fillId="6" borderId="2" xfId="0" applyFont="1" applyFill="1" applyBorder="1"/>
    <xf numFmtId="0" fontId="2" fillId="6" borderId="1" xfId="0" applyFont="1" applyFill="1" applyBorder="1" applyAlignment="1">
      <alignment horizontal="center"/>
    </xf>
    <xf numFmtId="0" fontId="2" fillId="7" borderId="5" xfId="0" applyFont="1" applyFill="1" applyBorder="1"/>
    <xf numFmtId="3" fontId="3" fillId="7" borderId="6" xfId="0" applyNumberFormat="1" applyFont="1" applyFill="1" applyBorder="1"/>
    <xf numFmtId="0" fontId="2" fillId="8" borderId="2" xfId="0" applyFont="1" applyFill="1" applyBorder="1"/>
    <xf numFmtId="0" fontId="2" fillId="8" borderId="1" xfId="0" applyFont="1" applyFill="1" applyBorder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0" fontId="2" fillId="9" borderId="2" xfId="0" applyFont="1" applyFill="1" applyBorder="1"/>
    <xf numFmtId="0" fontId="2" fillId="9" borderId="1" xfId="0" applyFont="1" applyFill="1" applyBorder="1" applyAlignment="1">
      <alignment horizontal="center"/>
    </xf>
    <xf numFmtId="0" fontId="2" fillId="10" borderId="2" xfId="0" applyFont="1" applyFill="1" applyBorder="1"/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11" borderId="5" xfId="0" applyFont="1" applyFill="1" applyBorder="1"/>
    <xf numFmtId="3" fontId="3" fillId="11" borderId="6" xfId="0" applyNumberFormat="1" applyFont="1" applyFill="1" applyBorder="1"/>
    <xf numFmtId="0" fontId="0" fillId="11" borderId="0" xfId="0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CC99"/>
      <color rgb="FF00FF99"/>
      <color rgb="FF990000"/>
      <color rgb="FF0000FF"/>
      <color rgb="FFCC00CC"/>
      <color rgb="FFFFFFCC"/>
      <color rgb="FFFFFF00"/>
      <color rgb="FFFFFF66"/>
      <color rgb="FFFFFF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Entleihungen!$A$3</c:f>
              <c:strCache>
                <c:ptCount val="1"/>
                <c:pt idx="0">
                  <c:v>Entleihungen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0"/>
                  <c:y val="-2.6737967914438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A8-4DBA-82A8-D4A193192B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329280648430513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A8-4DBA-82A8-D4A193192B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Entleihungen!$B$2:$K$2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Entleihungen!$B$3:$K$3</c:f>
              <c:numCache>
                <c:formatCode>#,##0</c:formatCode>
                <c:ptCount val="10"/>
                <c:pt idx="0">
                  <c:v>9775</c:v>
                </c:pt>
                <c:pt idx="1">
                  <c:v>7848</c:v>
                </c:pt>
                <c:pt idx="2">
                  <c:v>6761</c:v>
                </c:pt>
                <c:pt idx="3">
                  <c:v>6005</c:v>
                </c:pt>
                <c:pt idx="4">
                  <c:v>6828</c:v>
                </c:pt>
                <c:pt idx="5">
                  <c:v>6949</c:v>
                </c:pt>
                <c:pt idx="6">
                  <c:v>6651</c:v>
                </c:pt>
                <c:pt idx="7">
                  <c:v>7001</c:v>
                </c:pt>
                <c:pt idx="8">
                  <c:v>6030</c:v>
                </c:pt>
                <c:pt idx="9">
                  <c:v>5356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A8-4DBA-82A8-D4A19319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643488"/>
        <c:axId val="1339641312"/>
      </c:lineChart>
      <c:catAx>
        <c:axId val="13396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1312"/>
        <c:crosses val="autoZero"/>
        <c:auto val="1"/>
        <c:lblAlgn val="ctr"/>
        <c:lblOffset val="100"/>
        <c:noMultiLvlLbl val="0"/>
      </c:catAx>
      <c:valAx>
        <c:axId val="13396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3488"/>
        <c:crosses val="autoZero"/>
        <c:crossBetween val="between"/>
      </c:valAx>
      <c:spPr>
        <a:gradFill>
          <a:gsLst>
            <a:gs pos="5000">
              <a:srgbClr val="CCFFCC"/>
            </a:gs>
            <a:gs pos="92000">
              <a:schemeClr val="accent1">
                <a:lumMod val="45000"/>
                <a:lumOff val="55000"/>
              </a:schemeClr>
            </a:gs>
            <a:gs pos="9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6245370370370371"/>
          <c:w val="0.89019685039370078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Jahresöffnungsstunden!$A$3</c:f>
              <c:strCache>
                <c:ptCount val="1"/>
                <c:pt idx="0">
                  <c:v>Jahresöffnungszeit in Stunden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Jahresöffnungsstunden!$B$2:$K$2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Jahresöffnungsstunden!$B$3:$K$3</c:f>
              <c:numCache>
                <c:formatCode>#,##0</c:formatCode>
                <c:ptCount val="10"/>
                <c:pt idx="0">
                  <c:v>168</c:v>
                </c:pt>
                <c:pt idx="1">
                  <c:v>170</c:v>
                </c:pt>
                <c:pt idx="2">
                  <c:v>170</c:v>
                </c:pt>
                <c:pt idx="3">
                  <c:v>220</c:v>
                </c:pt>
                <c:pt idx="4">
                  <c:v>190</c:v>
                </c:pt>
                <c:pt idx="5">
                  <c:v>182</c:v>
                </c:pt>
                <c:pt idx="6">
                  <c:v>172</c:v>
                </c:pt>
                <c:pt idx="7">
                  <c:v>174</c:v>
                </c:pt>
                <c:pt idx="8">
                  <c:v>174</c:v>
                </c:pt>
                <c:pt idx="9">
                  <c:v>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3C-47FF-A8AC-F31FF615C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648384"/>
        <c:axId val="1339645120"/>
      </c:lineChart>
      <c:catAx>
        <c:axId val="13396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5120"/>
        <c:crosses val="autoZero"/>
        <c:auto val="1"/>
        <c:lblAlgn val="ctr"/>
        <c:lblOffset val="100"/>
        <c:noMultiLvlLbl val="0"/>
      </c:catAx>
      <c:valAx>
        <c:axId val="1339645120"/>
        <c:scaling>
          <c:orientation val="minMax"/>
        </c:scaling>
        <c:delete val="0"/>
        <c:axPos val="l"/>
        <c:majorGridlines>
          <c:spPr>
            <a:ln w="9525" cap="flat" cmpd="sng" algn="ctr">
              <a:gradFill flip="none" rotWithShape="1">
                <a:gsLst>
                  <a:gs pos="0">
                    <a:schemeClr val="accent3">
                      <a:lumMod val="5000"/>
                      <a:lumOff val="95000"/>
                    </a:schemeClr>
                  </a:gs>
                  <a:gs pos="74000">
                    <a:schemeClr val="accent3">
                      <a:lumMod val="45000"/>
                      <a:lumOff val="55000"/>
                    </a:schemeClr>
                  </a:gs>
                  <a:gs pos="83000">
                    <a:schemeClr val="accent3">
                      <a:lumMod val="45000"/>
                      <a:lumOff val="55000"/>
                    </a:schemeClr>
                  </a:gs>
                  <a:gs pos="100000">
                    <a:schemeClr val="accent3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8384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Entleihungen Printmedien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'Entleihungen Details'!$A$4</c:f>
              <c:strCache>
                <c:ptCount val="1"/>
                <c:pt idx="0">
                  <c:v>Jugendliteratur und Romane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'Entleihungen Details'!$B$2:$J$2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'Entleihungen Details'!$B$4:$J$4</c:f>
              <c:numCache>
                <c:formatCode>#,##0</c:formatCode>
                <c:ptCount val="9"/>
                <c:pt idx="0">
                  <c:v>2599</c:v>
                </c:pt>
                <c:pt idx="1">
                  <c:v>2610</c:v>
                </c:pt>
                <c:pt idx="2">
                  <c:v>2274</c:v>
                </c:pt>
                <c:pt idx="3">
                  <c:v>1970</c:v>
                </c:pt>
                <c:pt idx="4">
                  <c:v>2095</c:v>
                </c:pt>
                <c:pt idx="5">
                  <c:v>2327</c:v>
                </c:pt>
                <c:pt idx="6">
                  <c:v>2265</c:v>
                </c:pt>
                <c:pt idx="7">
                  <c:v>1997</c:v>
                </c:pt>
                <c:pt idx="8">
                  <c:v>1704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00-4653-AC04-1ADF5BBAEA97}"/>
            </c:ext>
          </c:extLst>
        </c:ser>
        <c:ser>
          <c:idx val="2"/>
          <c:order val="1"/>
          <c:tx>
            <c:strRef>
              <c:f>'Entleihungen Details'!$A$5</c:f>
              <c:strCache>
                <c:ptCount val="1"/>
                <c:pt idx="0">
                  <c:v>Kinderbücher und Kindersachbücher</c:v>
                </c:pt>
              </c:strCache>
            </c:strRef>
          </c:tx>
          <c:spPr>
            <a:solidFill>
              <a:srgbClr val="66FF33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'Entleihungen Details'!$B$2:$J$2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'Entleihungen Details'!$B$5:$J$5</c:f>
              <c:numCache>
                <c:formatCode>#,##0</c:formatCode>
                <c:ptCount val="9"/>
                <c:pt idx="0">
                  <c:v>3747</c:v>
                </c:pt>
                <c:pt idx="1">
                  <c:v>2429</c:v>
                </c:pt>
                <c:pt idx="2">
                  <c:v>1944</c:v>
                </c:pt>
                <c:pt idx="3">
                  <c:v>1786</c:v>
                </c:pt>
                <c:pt idx="4">
                  <c:v>2162</c:v>
                </c:pt>
                <c:pt idx="5">
                  <c:v>2218</c:v>
                </c:pt>
                <c:pt idx="6">
                  <c:v>2066</c:v>
                </c:pt>
                <c:pt idx="7">
                  <c:v>2887</c:v>
                </c:pt>
                <c:pt idx="8">
                  <c:v>2713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00-4653-AC04-1ADF5BBAEA97}"/>
            </c:ext>
          </c:extLst>
        </c:ser>
        <c:ser>
          <c:idx val="3"/>
          <c:order val="2"/>
          <c:tx>
            <c:strRef>
              <c:f>'Entleihungen Details'!$A$6</c:f>
              <c:strCache>
                <c:ptCount val="1"/>
                <c:pt idx="0">
                  <c:v>Zeitungen / Zeitschriften (Einzelhefte)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'Entleihungen Details'!$B$2:$J$2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'Entleihungen Details'!$B$6:$J$6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00-4653-AC04-1ADF5BBAEA97}"/>
            </c:ext>
          </c:extLst>
        </c:ser>
        <c:ser>
          <c:idx val="0"/>
          <c:order val="3"/>
          <c:tx>
            <c:strRef>
              <c:f>'Entleihungen Details'!$A$3</c:f>
              <c:strCache>
                <c:ptCount val="1"/>
                <c:pt idx="0">
                  <c:v>Sachbücher</c:v>
                </c:pt>
              </c:strCache>
            </c:strRef>
          </c:tx>
          <c:spPr>
            <a:solidFill>
              <a:srgbClr val="00FF99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'Entleihungen Details'!$B$2:$J$2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'Entleihungen Details'!$B$3:$J$3</c:f>
              <c:numCache>
                <c:formatCode>#,##0</c:formatCode>
                <c:ptCount val="9"/>
                <c:pt idx="0">
                  <c:v>612</c:v>
                </c:pt>
                <c:pt idx="1">
                  <c:v>519</c:v>
                </c:pt>
                <c:pt idx="2">
                  <c:v>407</c:v>
                </c:pt>
                <c:pt idx="3">
                  <c:v>469</c:v>
                </c:pt>
                <c:pt idx="4">
                  <c:v>612</c:v>
                </c:pt>
                <c:pt idx="5">
                  <c:v>572</c:v>
                </c:pt>
                <c:pt idx="6">
                  <c:v>654</c:v>
                </c:pt>
                <c:pt idx="7">
                  <c:v>816</c:v>
                </c:pt>
                <c:pt idx="8">
                  <c:v>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00-4653-AC04-1ADF5BBAEA97}"/>
            </c:ext>
          </c:extLst>
        </c:ser>
        <c:ser>
          <c:idx val="4"/>
          <c:order val="4"/>
          <c:tx>
            <c:strRef>
              <c:f>'Entleihungen Details'!$A$7</c:f>
              <c:strCache>
                <c:ptCount val="1"/>
                <c:pt idx="0">
                  <c:v>Summe Printmedien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solidFill>
              <a:srgbClr val="CCFF99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'Entleihungen Details'!$B$2:$J$2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'Entleihungen Details'!$B$7:$J$7</c:f>
              <c:numCache>
                <c:formatCode>#,##0</c:formatCode>
                <c:ptCount val="9"/>
                <c:pt idx="0">
                  <c:v>6958</c:v>
                </c:pt>
                <c:pt idx="1">
                  <c:v>5558</c:v>
                </c:pt>
                <c:pt idx="2">
                  <c:v>4625</c:v>
                </c:pt>
                <c:pt idx="3">
                  <c:v>4225</c:v>
                </c:pt>
                <c:pt idx="4">
                  <c:v>4869</c:v>
                </c:pt>
                <c:pt idx="5">
                  <c:v>5117</c:v>
                </c:pt>
                <c:pt idx="6">
                  <c:v>4985</c:v>
                </c:pt>
                <c:pt idx="7">
                  <c:v>5705</c:v>
                </c:pt>
                <c:pt idx="8">
                  <c:v>4976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0600-4653-AC04-1ADF5BBAE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650016"/>
        <c:axId val="1339641856"/>
        <c:extLst xmlns:c16r2="http://schemas.microsoft.com/office/drawing/2015/06/chart"/>
      </c:areaChart>
      <c:catAx>
        <c:axId val="13396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1856"/>
        <c:crosses val="autoZero"/>
        <c:auto val="1"/>
        <c:lblAlgn val="ctr"/>
        <c:lblOffset val="100"/>
        <c:noMultiLvlLbl val="0"/>
      </c:catAx>
      <c:valAx>
        <c:axId val="133964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50016"/>
        <c:crosses val="autoZero"/>
        <c:crossBetween val="midCat"/>
      </c:valAx>
      <c:spPr>
        <a:gradFill>
          <a:gsLst>
            <a:gs pos="5000">
              <a:srgbClr val="CCFFCC"/>
            </a:gs>
            <a:gs pos="92000">
              <a:schemeClr val="accent1">
                <a:lumMod val="45000"/>
                <a:lumOff val="55000"/>
              </a:schemeClr>
            </a:gs>
            <a:gs pos="46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Entleihungen Nonbooks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'Entleihungen Details'!$A$8</c:f>
              <c:strCache>
                <c:ptCount val="1"/>
                <c:pt idx="0">
                  <c:v>Tonträger (MC/CD) inkl. Hörbücher</c:v>
                </c:pt>
              </c:strCache>
            </c:strRef>
          </c:tx>
          <c:spPr>
            <a:solidFill>
              <a:srgbClr val="00FF99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'Entleihungen Details'!$B$2:$J$2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'Entleihungen Details'!$B$8:$J$8</c:f>
              <c:numCache>
                <c:formatCode>#,##0</c:formatCode>
                <c:ptCount val="9"/>
                <c:pt idx="0">
                  <c:v>1443</c:v>
                </c:pt>
                <c:pt idx="1">
                  <c:v>1274</c:v>
                </c:pt>
                <c:pt idx="2">
                  <c:v>1429</c:v>
                </c:pt>
                <c:pt idx="3">
                  <c:v>1103</c:v>
                </c:pt>
                <c:pt idx="4">
                  <c:v>1282</c:v>
                </c:pt>
                <c:pt idx="5">
                  <c:v>1036</c:v>
                </c:pt>
                <c:pt idx="6">
                  <c:v>914</c:v>
                </c:pt>
                <c:pt idx="7">
                  <c:v>748</c:v>
                </c:pt>
                <c:pt idx="8">
                  <c:v>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96-4F38-B3BD-9F7557D0F73B}"/>
            </c:ext>
          </c:extLst>
        </c:ser>
        <c:ser>
          <c:idx val="1"/>
          <c:order val="1"/>
          <c:tx>
            <c:strRef>
              <c:f>'Entleihungen Details'!$A$9</c:f>
              <c:strCache>
                <c:ptCount val="1"/>
                <c:pt idx="0">
                  <c:v>Filme (DVD, BluRay, VHS)</c:v>
                </c:pt>
              </c:strCache>
            </c:strRef>
          </c:tx>
          <c:spPr>
            <a:solidFill>
              <a:srgbClr val="33CC33"/>
            </a:solidFill>
            <a:ln>
              <a:solidFill>
                <a:srgbClr val="33CC33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'Entleihungen Details'!$B$2:$J$2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'Entleihungen Details'!$B$9:$J$9</c:f>
              <c:numCache>
                <c:formatCode>#,##0</c:formatCode>
                <c:ptCount val="9"/>
                <c:pt idx="0">
                  <c:v>1169</c:v>
                </c:pt>
                <c:pt idx="1">
                  <c:v>895</c:v>
                </c:pt>
                <c:pt idx="2">
                  <c:v>644</c:v>
                </c:pt>
                <c:pt idx="3">
                  <c:v>645</c:v>
                </c:pt>
                <c:pt idx="4">
                  <c:v>630</c:v>
                </c:pt>
                <c:pt idx="5">
                  <c:v>761</c:v>
                </c:pt>
                <c:pt idx="6">
                  <c:v>678</c:v>
                </c:pt>
                <c:pt idx="7">
                  <c:v>479</c:v>
                </c:pt>
                <c:pt idx="8">
                  <c:v>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96-4F38-B3BD-9F7557D0F73B}"/>
            </c:ext>
          </c:extLst>
        </c:ser>
        <c:ser>
          <c:idx val="2"/>
          <c:order val="2"/>
          <c:tx>
            <c:strRef>
              <c:f>'Entleihungen Details'!$A$10</c:f>
              <c:strCache>
                <c:ptCount val="1"/>
                <c:pt idx="0">
                  <c:v>Spiele (Brettspiele)</c:v>
                </c:pt>
              </c:strCache>
            </c:strRef>
          </c:tx>
          <c:spPr>
            <a:solidFill>
              <a:srgbClr val="CCFF99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'Entleihungen Details'!$B$2:$J$2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'Entleihungen Details'!$B$10:$J$10</c:f>
              <c:numCache>
                <c:formatCode>#,##0</c:formatCode>
                <c:ptCount val="9"/>
                <c:pt idx="0">
                  <c:v>146</c:v>
                </c:pt>
                <c:pt idx="1">
                  <c:v>104</c:v>
                </c:pt>
                <c:pt idx="2">
                  <c:v>53</c:v>
                </c:pt>
                <c:pt idx="3">
                  <c:v>27</c:v>
                </c:pt>
                <c:pt idx="4">
                  <c:v>47</c:v>
                </c:pt>
                <c:pt idx="5">
                  <c:v>35</c:v>
                </c:pt>
                <c:pt idx="6">
                  <c:v>74</c:v>
                </c:pt>
                <c:pt idx="7">
                  <c:v>69</c:v>
                </c:pt>
                <c:pt idx="8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96-4F38-B3BD-9F7557D0F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648928"/>
        <c:axId val="1339640768"/>
      </c:areaChart>
      <c:catAx>
        <c:axId val="13396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0768"/>
        <c:crosses val="autoZero"/>
        <c:auto val="1"/>
        <c:lblAlgn val="ctr"/>
        <c:lblOffset val="100"/>
        <c:noMultiLvlLbl val="0"/>
      </c:catAx>
      <c:valAx>
        <c:axId val="133964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8928"/>
        <c:crosses val="autoZero"/>
        <c:crossBetween val="midCat"/>
      </c:valAx>
      <c:spPr>
        <a:gradFill>
          <a:gsLst>
            <a:gs pos="5000">
              <a:srgbClr val="CCFFCC"/>
            </a:gs>
            <a:gs pos="92000">
              <a:schemeClr val="accent1">
                <a:lumMod val="45000"/>
                <a:lumOff val="55000"/>
              </a:schemeClr>
            </a:gs>
            <a:gs pos="46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Bestände Printmedien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BU!$A$3</c:f>
              <c:strCache>
                <c:ptCount val="1"/>
                <c:pt idx="0">
                  <c:v>Sachbücher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BU!$B$2:$K$2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BU!$B$3:$K$3</c:f>
              <c:numCache>
                <c:formatCode>#,##0</c:formatCode>
                <c:ptCount val="10"/>
                <c:pt idx="0">
                  <c:v>1403</c:v>
                </c:pt>
                <c:pt idx="1">
                  <c:v>1398</c:v>
                </c:pt>
                <c:pt idx="2">
                  <c:v>1390</c:v>
                </c:pt>
                <c:pt idx="3">
                  <c:v>1405</c:v>
                </c:pt>
                <c:pt idx="4">
                  <c:v>1436</c:v>
                </c:pt>
                <c:pt idx="5">
                  <c:v>1428</c:v>
                </c:pt>
                <c:pt idx="6">
                  <c:v>1352</c:v>
                </c:pt>
                <c:pt idx="7">
                  <c:v>1291</c:v>
                </c:pt>
                <c:pt idx="8">
                  <c:v>1248</c:v>
                </c:pt>
                <c:pt idx="9">
                  <c:v>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B8-42F7-8265-DF0799EA51EE}"/>
            </c:ext>
          </c:extLst>
        </c:ser>
        <c:ser>
          <c:idx val="1"/>
          <c:order val="1"/>
          <c:tx>
            <c:strRef>
              <c:f>BU!$A$4</c:f>
              <c:strCache>
                <c:ptCount val="1"/>
                <c:pt idx="0">
                  <c:v>Jugendliteratur und Romane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BU!$B$2:$K$2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BU!$B$4:$K$4</c:f>
              <c:numCache>
                <c:formatCode>#,##0</c:formatCode>
                <c:ptCount val="10"/>
                <c:pt idx="0">
                  <c:v>1863</c:v>
                </c:pt>
                <c:pt idx="1">
                  <c:v>1847</c:v>
                </c:pt>
                <c:pt idx="2">
                  <c:v>1780</c:v>
                </c:pt>
                <c:pt idx="3">
                  <c:v>1879</c:v>
                </c:pt>
                <c:pt idx="4">
                  <c:v>1941</c:v>
                </c:pt>
                <c:pt idx="5">
                  <c:v>1924</c:v>
                </c:pt>
                <c:pt idx="6">
                  <c:v>1954</c:v>
                </c:pt>
                <c:pt idx="7">
                  <c:v>1917</c:v>
                </c:pt>
                <c:pt idx="8">
                  <c:v>1909</c:v>
                </c:pt>
                <c:pt idx="9">
                  <c:v>1912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B8-42F7-8265-DF0799EA51EE}"/>
            </c:ext>
          </c:extLst>
        </c:ser>
        <c:ser>
          <c:idx val="2"/>
          <c:order val="2"/>
          <c:tx>
            <c:strRef>
              <c:f>BU!$A$5</c:f>
              <c:strCache>
                <c:ptCount val="1"/>
                <c:pt idx="0">
                  <c:v>Kinderbücher und Kindersachbücher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BU!$B$2:$K$2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BU!$B$5:$K$5</c:f>
              <c:numCache>
                <c:formatCode>#,##0</c:formatCode>
                <c:ptCount val="10"/>
                <c:pt idx="0">
                  <c:v>3015</c:v>
                </c:pt>
                <c:pt idx="1">
                  <c:v>3037</c:v>
                </c:pt>
                <c:pt idx="2">
                  <c:v>3043</c:v>
                </c:pt>
                <c:pt idx="3">
                  <c:v>3091</c:v>
                </c:pt>
                <c:pt idx="4">
                  <c:v>3127</c:v>
                </c:pt>
                <c:pt idx="5">
                  <c:v>3181</c:v>
                </c:pt>
                <c:pt idx="6">
                  <c:v>3130</c:v>
                </c:pt>
                <c:pt idx="7">
                  <c:v>3099</c:v>
                </c:pt>
                <c:pt idx="8">
                  <c:v>2983</c:v>
                </c:pt>
                <c:pt idx="9">
                  <c:v>2970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B8-42F7-8265-DF0799EA51EE}"/>
            </c:ext>
          </c:extLst>
        </c:ser>
        <c:ser>
          <c:idx val="3"/>
          <c:order val="3"/>
          <c:tx>
            <c:strRef>
              <c:f>BU!$A$6</c:f>
              <c:strCache>
                <c:ptCount val="1"/>
                <c:pt idx="0">
                  <c:v>Zeitungen / Zeitschriften (Einzelhefte)</c:v>
                </c:pt>
              </c:strCache>
            </c:strRef>
          </c:tx>
          <c:spPr>
            <a:solidFill>
              <a:srgbClr val="990000"/>
            </a:solidFill>
            <a:ln w="25400">
              <a:noFill/>
            </a:ln>
            <a:effectLst/>
          </c:spPr>
          <c:val>
            <c:numRef>
              <c:f>BU!$B$6:$K$6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33</c:v>
                </c:pt>
                <c:pt idx="9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644576"/>
        <c:axId val="1339644032"/>
      </c:areaChart>
      <c:catAx>
        <c:axId val="13396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4032"/>
        <c:crosses val="autoZero"/>
        <c:auto val="1"/>
        <c:lblAlgn val="ctr"/>
        <c:lblOffset val="100"/>
        <c:noMultiLvlLbl val="0"/>
      </c:catAx>
      <c:valAx>
        <c:axId val="133964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4576"/>
        <c:crosses val="autoZero"/>
        <c:crossBetween val="midCat"/>
      </c:valAx>
      <c:spPr>
        <a:gradFill>
          <a:gsLst>
            <a:gs pos="1000">
              <a:srgbClr val="FFFFCC"/>
            </a:gs>
            <a:gs pos="92000">
              <a:schemeClr val="accent1">
                <a:lumMod val="45000"/>
                <a:lumOff val="55000"/>
              </a:schemeClr>
            </a:gs>
            <a:gs pos="14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Bestände Nonbooks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BU!$A$8</c:f>
              <c:strCache>
                <c:ptCount val="1"/>
                <c:pt idx="0">
                  <c:v>Tonträger (MC/CD) inkl. Hörbücher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BU!$B$2:$K$2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BU!$B$8:$K$8</c:f>
              <c:numCache>
                <c:formatCode>#,##0</c:formatCode>
                <c:ptCount val="10"/>
                <c:pt idx="0">
                  <c:v>1085</c:v>
                </c:pt>
                <c:pt idx="1">
                  <c:v>1098</c:v>
                </c:pt>
                <c:pt idx="2">
                  <c:v>1126</c:v>
                </c:pt>
                <c:pt idx="3">
                  <c:v>1211</c:v>
                </c:pt>
                <c:pt idx="4">
                  <c:v>1250</c:v>
                </c:pt>
                <c:pt idx="5">
                  <c:v>1288</c:v>
                </c:pt>
                <c:pt idx="6">
                  <c:v>1292</c:v>
                </c:pt>
                <c:pt idx="7">
                  <c:v>505</c:v>
                </c:pt>
                <c:pt idx="8">
                  <c:v>546</c:v>
                </c:pt>
                <c:pt idx="9">
                  <c:v>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2-4477-A764-E53A3A060480}"/>
            </c:ext>
          </c:extLst>
        </c:ser>
        <c:ser>
          <c:idx val="1"/>
          <c:order val="1"/>
          <c:tx>
            <c:strRef>
              <c:f>BU!$A$9</c:f>
              <c:strCache>
                <c:ptCount val="1"/>
                <c:pt idx="0">
                  <c:v>Filme (DVD, BluRay, VHS)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BU!$B$2:$K$2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BU!$B$9:$K$9</c:f>
              <c:numCache>
                <c:formatCode>#,##0</c:formatCode>
                <c:ptCount val="10"/>
                <c:pt idx="0">
                  <c:v>444</c:v>
                </c:pt>
                <c:pt idx="1">
                  <c:v>430</c:v>
                </c:pt>
                <c:pt idx="2">
                  <c:v>438</c:v>
                </c:pt>
                <c:pt idx="3">
                  <c:v>164</c:v>
                </c:pt>
                <c:pt idx="4">
                  <c:v>215</c:v>
                </c:pt>
                <c:pt idx="5">
                  <c:v>264</c:v>
                </c:pt>
                <c:pt idx="6">
                  <c:v>277</c:v>
                </c:pt>
                <c:pt idx="7">
                  <c:v>284</c:v>
                </c:pt>
                <c:pt idx="8">
                  <c:v>286</c:v>
                </c:pt>
                <c:pt idx="9">
                  <c:v>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22-4477-A764-E53A3A060480}"/>
            </c:ext>
          </c:extLst>
        </c:ser>
        <c:ser>
          <c:idx val="2"/>
          <c:order val="2"/>
          <c:tx>
            <c:strRef>
              <c:f>BU!$A$10</c:f>
              <c:strCache>
                <c:ptCount val="1"/>
                <c:pt idx="0">
                  <c:v>Spiele (Brettspiele)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BU!$B$2:$K$2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BU!$B$10:$K$10</c:f>
              <c:numCache>
                <c:formatCode>#,##0</c:formatCode>
                <c:ptCount val="10"/>
                <c:pt idx="0">
                  <c:v>134</c:v>
                </c:pt>
                <c:pt idx="1">
                  <c:v>134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124</c:v>
                </c:pt>
                <c:pt idx="6">
                  <c:v>97</c:v>
                </c:pt>
                <c:pt idx="7">
                  <c:v>97</c:v>
                </c:pt>
                <c:pt idx="8">
                  <c:v>95</c:v>
                </c:pt>
                <c:pt idx="9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22-4477-A764-E53A3A060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642400"/>
        <c:axId val="1339642944"/>
      </c:areaChart>
      <c:catAx>
        <c:axId val="13396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2944"/>
        <c:crosses val="autoZero"/>
        <c:auto val="1"/>
        <c:lblAlgn val="ctr"/>
        <c:lblOffset val="100"/>
        <c:noMultiLvlLbl val="0"/>
      </c:catAx>
      <c:valAx>
        <c:axId val="133964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2400"/>
        <c:crosses val="autoZero"/>
        <c:crossBetween val="midCat"/>
      </c:valAx>
      <c:spPr>
        <a:gradFill>
          <a:gsLst>
            <a:gs pos="1000">
              <a:srgbClr val="FFFFCC"/>
            </a:gs>
            <a:gs pos="92000">
              <a:schemeClr val="accent1">
                <a:lumMod val="45000"/>
                <a:lumOff val="55000"/>
              </a:schemeClr>
            </a:gs>
            <a:gs pos="14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Aufteilung Bestand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5003942198579234"/>
          <c:w val="1"/>
          <c:h val="0.56092264508603096"/>
        </c:manualLayout>
      </c:layout>
      <c:pie3DChart>
        <c:varyColors val="0"/>
        <c:ser>
          <c:idx val="0"/>
          <c:order val="0"/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FFCC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D2E-481D-B3A4-2C039130F996}"/>
              </c:ext>
            </c:extLst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8E4-4D13-9230-79D945244EE2}"/>
              </c:ext>
            </c:extLst>
          </c:dPt>
          <c:dLbls>
            <c:dLbl>
              <c:idx val="0"/>
              <c:layout>
                <c:manualLayout>
                  <c:x val="-1.0278134410158023E-2"/>
                  <c:y val="-2.91902874745319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33761292189718"/>
                  <c:y val="6.81106707739078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361574733205528"/>
                  <c:y val="-1.2973461099791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(BU!$A$3:$A$5,BU!$A$8:$A$10)</c:f>
              <c:strCache>
                <c:ptCount val="6"/>
                <c:pt idx="0">
                  <c:v>Sachbücher</c:v>
                </c:pt>
                <c:pt idx="1">
                  <c:v>Jugendliteratur und Romane</c:v>
                </c:pt>
                <c:pt idx="2">
                  <c:v>Kinderbücher und Kindersachbücher</c:v>
                </c:pt>
                <c:pt idx="3">
                  <c:v>Tonträger (MC/CD) inkl. Hörbücher</c:v>
                </c:pt>
                <c:pt idx="4">
                  <c:v>Filme (DVD, BluRay, VHS)</c:v>
                </c:pt>
                <c:pt idx="5">
                  <c:v>Spiele (Brettspiele)</c:v>
                </c:pt>
              </c:strCache>
            </c:strRef>
          </c:cat>
          <c:val>
            <c:numRef>
              <c:f>(BU!$K$3:$K$5,BU!$K$8:$K$10)</c:f>
              <c:numCache>
                <c:formatCode>#,##0</c:formatCode>
                <c:ptCount val="6"/>
                <c:pt idx="0">
                  <c:v>1218</c:v>
                </c:pt>
                <c:pt idx="1">
                  <c:v>1912</c:v>
                </c:pt>
                <c:pt idx="2">
                  <c:v>2970</c:v>
                </c:pt>
                <c:pt idx="3">
                  <c:v>551</c:v>
                </c:pt>
                <c:pt idx="4">
                  <c:v>294</c:v>
                </c:pt>
                <c:pt idx="5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E4-4D13-9230-79D945244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661378747229675E-2"/>
          <c:y val="0.81092717099696299"/>
          <c:w val="0.84692235345581801"/>
          <c:h val="0.1877753799531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Finanzen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Finanzen!$A$23</c:f>
              <c:strCache>
                <c:ptCount val="1"/>
                <c:pt idx="0">
                  <c:v>Einnahmen gesamt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Finanzen!$B$22:$K$22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Finanzen!$B$23:$K$23</c:f>
              <c:numCache>
                <c:formatCode>#,##0</c:formatCode>
                <c:ptCount val="10"/>
                <c:pt idx="0">
                  <c:v>4647</c:v>
                </c:pt>
                <c:pt idx="1">
                  <c:v>4400</c:v>
                </c:pt>
                <c:pt idx="2">
                  <c:v>4156</c:v>
                </c:pt>
                <c:pt idx="3">
                  <c:v>3322</c:v>
                </c:pt>
                <c:pt idx="4">
                  <c:v>3213</c:v>
                </c:pt>
                <c:pt idx="5">
                  <c:v>3282</c:v>
                </c:pt>
                <c:pt idx="6">
                  <c:v>3213</c:v>
                </c:pt>
                <c:pt idx="7">
                  <c:v>4362</c:v>
                </c:pt>
                <c:pt idx="8">
                  <c:v>4542</c:v>
                </c:pt>
                <c:pt idx="9">
                  <c:v>4131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86-4C19-B435-F3280DC782AB}"/>
            </c:ext>
          </c:extLst>
        </c:ser>
        <c:ser>
          <c:idx val="1"/>
          <c:order val="1"/>
          <c:tx>
            <c:strRef>
              <c:f>Finanzen!$A$24</c:f>
              <c:strCache>
                <c:ptCount val="1"/>
                <c:pt idx="0">
                  <c:v>Ausgaben für Erwerbung inkl. Geschenke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Finanzen!$B$22:$K$22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Finanzen!$B$24:$K$24</c:f>
              <c:numCache>
                <c:formatCode>#,##0</c:formatCode>
                <c:ptCount val="10"/>
                <c:pt idx="0">
                  <c:v>3500</c:v>
                </c:pt>
                <c:pt idx="1">
                  <c:v>3258</c:v>
                </c:pt>
                <c:pt idx="2">
                  <c:v>3359</c:v>
                </c:pt>
                <c:pt idx="3">
                  <c:v>2943</c:v>
                </c:pt>
                <c:pt idx="4">
                  <c:v>2523</c:v>
                </c:pt>
                <c:pt idx="5">
                  <c:v>3129</c:v>
                </c:pt>
                <c:pt idx="6">
                  <c:v>2975</c:v>
                </c:pt>
                <c:pt idx="7">
                  <c:v>2681</c:v>
                </c:pt>
                <c:pt idx="8">
                  <c:v>2952</c:v>
                </c:pt>
                <c:pt idx="9">
                  <c:v>2604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86-4C19-B435-F3280DC782AB}"/>
            </c:ext>
          </c:extLst>
        </c:ser>
        <c:ser>
          <c:idx val="2"/>
          <c:order val="2"/>
          <c:tx>
            <c:strRef>
              <c:f>Finanzen!$A$25</c:f>
              <c:strCache>
                <c:ptCount val="1"/>
                <c:pt idx="0">
                  <c:v>Aktiva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Finanzen!$B$22:$K$22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Finanzen!$B$25:$K$25</c:f>
              <c:numCache>
                <c:formatCode>#,##0</c:formatCode>
                <c:ptCount val="10"/>
                <c:pt idx="0">
                  <c:v>1460</c:v>
                </c:pt>
                <c:pt idx="1">
                  <c:v>3749</c:v>
                </c:pt>
                <c:pt idx="2">
                  <c:v>4967</c:v>
                </c:pt>
                <c:pt idx="3">
                  <c:v>4602</c:v>
                </c:pt>
                <c:pt idx="4">
                  <c:v>4804</c:v>
                </c:pt>
                <c:pt idx="5">
                  <c:v>6915</c:v>
                </c:pt>
                <c:pt idx="6">
                  <c:v>7148</c:v>
                </c:pt>
                <c:pt idx="7">
                  <c:v>7242.79</c:v>
                </c:pt>
                <c:pt idx="8">
                  <c:v>7318</c:v>
                </c:pt>
                <c:pt idx="9">
                  <c:v>7712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86-4C19-B435-F3280DC78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9655456"/>
        <c:axId val="1339640224"/>
      </c:barChart>
      <c:catAx>
        <c:axId val="1339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0224"/>
        <c:crosses val="autoZero"/>
        <c:auto val="1"/>
        <c:lblAlgn val="ctr"/>
        <c:lblOffset val="100"/>
        <c:noMultiLvlLbl val="0"/>
      </c:catAx>
      <c:valAx>
        <c:axId val="133964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Benutzer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Benutzer!$A$3</c:f>
              <c:strCache>
                <c:ptCount val="1"/>
                <c:pt idx="0">
                  <c:v>Kinder unter 12 Jahren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Benutzer!$B$2:$K$2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Benutzer!$B$3:$K$3</c:f>
              <c:numCache>
                <c:formatCode>#,##0</c:formatCode>
                <c:ptCount val="10"/>
                <c:pt idx="0">
                  <c:v>107</c:v>
                </c:pt>
                <c:pt idx="1">
                  <c:v>88</c:v>
                </c:pt>
                <c:pt idx="2">
                  <c:v>60</c:v>
                </c:pt>
                <c:pt idx="3">
                  <c:v>63</c:v>
                </c:pt>
                <c:pt idx="4">
                  <c:v>64</c:v>
                </c:pt>
                <c:pt idx="5">
                  <c:v>78</c:v>
                </c:pt>
                <c:pt idx="6">
                  <c:v>60</c:v>
                </c:pt>
                <c:pt idx="7">
                  <c:v>64</c:v>
                </c:pt>
                <c:pt idx="8">
                  <c:v>74</c:v>
                </c:pt>
                <c:pt idx="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80-4F98-9593-7D78948DD169}"/>
            </c:ext>
          </c:extLst>
        </c:ser>
        <c:ser>
          <c:idx val="1"/>
          <c:order val="1"/>
          <c:tx>
            <c:strRef>
              <c:f>Benutzer!$A$4</c:f>
              <c:strCache>
                <c:ptCount val="1"/>
                <c:pt idx="0">
                  <c:v>Jugendliche und Erwachsene 12 - 59 Jahre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Benutzer!$B$2:$K$2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Benutzer!$B$4:$K$4</c:f>
              <c:numCache>
                <c:formatCode>#,##0</c:formatCode>
                <c:ptCount val="10"/>
                <c:pt idx="0">
                  <c:v>199</c:v>
                </c:pt>
                <c:pt idx="1">
                  <c:v>196</c:v>
                </c:pt>
                <c:pt idx="2">
                  <c:v>135</c:v>
                </c:pt>
                <c:pt idx="3">
                  <c:v>126</c:v>
                </c:pt>
                <c:pt idx="4">
                  <c:v>118</c:v>
                </c:pt>
                <c:pt idx="5">
                  <c:v>79</c:v>
                </c:pt>
                <c:pt idx="6">
                  <c:v>73</c:v>
                </c:pt>
                <c:pt idx="7">
                  <c:v>65</c:v>
                </c:pt>
                <c:pt idx="8">
                  <c:v>74</c:v>
                </c:pt>
                <c:pt idx="9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80-4F98-9593-7D78948DD169}"/>
            </c:ext>
          </c:extLst>
        </c:ser>
        <c:ser>
          <c:idx val="2"/>
          <c:order val="2"/>
          <c:tx>
            <c:strRef>
              <c:f>Benutzer!$A$5</c:f>
              <c:strCache>
                <c:ptCount val="1"/>
                <c:pt idx="0">
                  <c:v>Erwachsene ab 60 Jahre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Benutzer!$B$2:$K$2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Benutzer!$B$5:$K$5</c:f>
              <c:numCache>
                <c:formatCode>#,##0</c:formatCode>
                <c:ptCount val="10"/>
                <c:pt idx="0">
                  <c:v>21</c:v>
                </c:pt>
                <c:pt idx="1">
                  <c:v>24</c:v>
                </c:pt>
                <c:pt idx="2">
                  <c:v>22</c:v>
                </c:pt>
                <c:pt idx="3">
                  <c:v>22</c:v>
                </c:pt>
                <c:pt idx="4">
                  <c:v>20</c:v>
                </c:pt>
                <c:pt idx="5">
                  <c:v>32</c:v>
                </c:pt>
                <c:pt idx="6">
                  <c:v>28</c:v>
                </c:pt>
                <c:pt idx="7">
                  <c:v>30</c:v>
                </c:pt>
                <c:pt idx="8">
                  <c:v>35</c:v>
                </c:pt>
                <c:pt idx="9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80-4F98-9593-7D78948DD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651648"/>
        <c:axId val="1339654912"/>
      </c:areaChart>
      <c:catAx>
        <c:axId val="13396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54912"/>
        <c:crosses val="autoZero"/>
        <c:auto val="1"/>
        <c:lblAlgn val="ctr"/>
        <c:lblOffset val="100"/>
        <c:noMultiLvlLbl val="0"/>
      </c:catAx>
      <c:valAx>
        <c:axId val="133965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51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Mitarbeiter!$A$3</c:f>
              <c:strCache>
                <c:ptCount val="1"/>
                <c:pt idx="0">
                  <c:v>Anzahl Mitarbeiter ehrenamtlich</c:v>
                </c:pt>
              </c:strCache>
            </c:strRef>
          </c:tx>
          <c:spPr>
            <a:ln w="28575" cap="rnd">
              <a:solidFill>
                <a:srgbClr val="CC00CC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228-487C-806D-C5543218427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228-487C-806D-C5543218427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D5-4C1C-84BE-FA996FACEEC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Mitarbeiter!$B$2:$K$2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Mitarbeiter!$B$3:$K$3</c:f>
              <c:numCache>
                <c:formatCode>#,##0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28-487C-806D-C5543218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647840"/>
        <c:axId val="1339654368"/>
      </c:lineChart>
      <c:catAx>
        <c:axId val="13396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54368"/>
        <c:crosses val="autoZero"/>
        <c:auto val="1"/>
        <c:lblAlgn val="ctr"/>
        <c:lblOffset val="100"/>
        <c:noMultiLvlLbl val="0"/>
      </c:catAx>
      <c:valAx>
        <c:axId val="133965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9647840"/>
        <c:crosses val="autoZero"/>
        <c:crossBetween val="between"/>
      </c:valAx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</xdr:row>
      <xdr:rowOff>30480</xdr:rowOff>
    </xdr:from>
    <xdr:to>
      <xdr:col>5</xdr:col>
      <xdr:colOff>998220</xdr:colOff>
      <xdr:row>28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17</xdr:row>
      <xdr:rowOff>53340</xdr:rowOff>
    </xdr:from>
    <xdr:to>
      <xdr:col>3</xdr:col>
      <xdr:colOff>7620</xdr:colOff>
      <xdr:row>37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175260</xdr:colOff>
      <xdr:row>16</xdr:row>
      <xdr:rowOff>160020</xdr:rowOff>
    </xdr:from>
    <xdr:to>
      <xdr:col>12</xdr:col>
      <xdr:colOff>0</xdr:colOff>
      <xdr:row>36</xdr:row>
      <xdr:rowOff>137160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18</xdr:row>
      <xdr:rowOff>171450</xdr:rowOff>
    </xdr:from>
    <xdr:to>
      <xdr:col>3</xdr:col>
      <xdr:colOff>937260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807720</xdr:colOff>
      <xdr:row>20</xdr:row>
      <xdr:rowOff>125730</xdr:rowOff>
    </xdr:from>
    <xdr:to>
      <xdr:col>14</xdr:col>
      <xdr:colOff>76200</xdr:colOff>
      <xdr:row>40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1173480</xdr:colOff>
      <xdr:row>45</xdr:row>
      <xdr:rowOff>145774</xdr:rowOff>
    </xdr:from>
    <xdr:to>
      <xdr:col>3</xdr:col>
      <xdr:colOff>907774</xdr:colOff>
      <xdr:row>66</xdr:row>
      <xdr:rowOff>60960</xdr:rowOff>
    </xdr:to>
    <xdr:graphicFrame macro="">
      <xdr:nvGraphicFramePr>
        <xdr:cNvPr id="7" name="Diagramm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1172817</xdr:colOff>
      <xdr:row>27</xdr:row>
      <xdr:rowOff>69574</xdr:rowOff>
    </xdr:from>
    <xdr:to>
      <xdr:col>0</xdr:col>
      <xdr:colOff>5744817</xdr:colOff>
      <xdr:row>42</xdr:row>
      <xdr:rowOff>29817</xdr:rowOff>
    </xdr:to>
    <xdr:graphicFrame macro="">
      <xdr:nvGraphicFramePr>
        <xdr:cNvPr id="4" name="Diagramm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960120</xdr:colOff>
      <xdr:row>9</xdr:row>
      <xdr:rowOff>80010</xdr:rowOff>
    </xdr:from>
    <xdr:to>
      <xdr:col>1</xdr:col>
      <xdr:colOff>792480</xdr:colOff>
      <xdr:row>24</xdr:row>
      <xdr:rowOff>80010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7</xdr:row>
      <xdr:rowOff>87630</xdr:rowOff>
    </xdr:from>
    <xdr:to>
      <xdr:col>6</xdr:col>
      <xdr:colOff>678180</xdr:colOff>
      <xdr:row>22</xdr:row>
      <xdr:rowOff>87630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678180</xdr:colOff>
      <xdr:row>6</xdr:row>
      <xdr:rowOff>163830</xdr:rowOff>
    </xdr:from>
    <xdr:to>
      <xdr:col>6</xdr:col>
      <xdr:colOff>7620</xdr:colOff>
      <xdr:row>27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L3" sqref="L3"/>
    </sheetView>
  </sheetViews>
  <sheetFormatPr baseColWidth="10" defaultRowHeight="15" x14ac:dyDescent="0.25"/>
  <cols>
    <col min="1" max="1" width="36.85546875" customWidth="1"/>
    <col min="2" max="12" width="14.7109375" customWidth="1"/>
    <col min="13" max="13" width="14.28515625" customWidth="1"/>
  </cols>
  <sheetData>
    <row r="1" spans="1:13" ht="15.75" thickBot="1" x14ac:dyDescent="0.3"/>
    <row r="2" spans="1:13" ht="70.5" thickBot="1" x14ac:dyDescent="0.4">
      <c r="A2" s="2" t="s">
        <v>12</v>
      </c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5" t="s">
        <v>8</v>
      </c>
      <c r="M2" s="5" t="s">
        <v>7</v>
      </c>
    </row>
    <row r="3" spans="1:13" ht="24" thickBot="1" x14ac:dyDescent="0.4">
      <c r="A3" s="10" t="s">
        <v>39</v>
      </c>
      <c r="B3" s="11">
        <f>'Entleihungen Details'!B15</f>
        <v>9775</v>
      </c>
      <c r="C3" s="11">
        <f>'Entleihungen Details'!C15</f>
        <v>7848</v>
      </c>
      <c r="D3" s="11">
        <f>'Entleihungen Details'!D15</f>
        <v>6761</v>
      </c>
      <c r="E3" s="11">
        <f>'Entleihungen Details'!E15</f>
        <v>6005</v>
      </c>
      <c r="F3" s="11">
        <f>'Entleihungen Details'!F15</f>
        <v>6828</v>
      </c>
      <c r="G3" s="11">
        <f>'Entleihungen Details'!G15</f>
        <v>6949</v>
      </c>
      <c r="H3" s="11">
        <f>'Entleihungen Details'!H15</f>
        <v>6651</v>
      </c>
      <c r="I3" s="11">
        <f>'Entleihungen Details'!I15</f>
        <v>7001</v>
      </c>
      <c r="J3" s="11">
        <f>'Entleihungen Details'!J15</f>
        <v>6030</v>
      </c>
      <c r="K3" s="11">
        <f>'Entleihungen Details'!K15</f>
        <v>5356</v>
      </c>
      <c r="L3" s="11">
        <f>'Entleihungen Details'!L15</f>
        <v>-674</v>
      </c>
      <c r="M3" s="15">
        <f>L3/F3</f>
        <v>-9.8711189220855297E-2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2" zoomScale="130" zoomScaleNormal="130" workbookViewId="0">
      <pane xSplit="1" ySplit="1" topLeftCell="I3" activePane="bottomRight" state="frozen"/>
      <selection activeCell="A2" sqref="A2"/>
      <selection pane="topRight" activeCell="B2" sqref="B2"/>
      <selection pane="bottomLeft" activeCell="A3" sqref="A3"/>
      <selection pane="bottomRight" activeCell="M11" sqref="M11:M12"/>
    </sheetView>
  </sheetViews>
  <sheetFormatPr baseColWidth="10" defaultRowHeight="15" x14ac:dyDescent="0.25"/>
  <cols>
    <col min="1" max="1" width="68.7109375" customWidth="1"/>
    <col min="2" max="7" width="14.7109375" customWidth="1"/>
    <col min="8" max="11" width="16.85546875" customWidth="1"/>
    <col min="12" max="12" width="13.28515625" customWidth="1"/>
    <col min="13" max="13" width="15.85546875" customWidth="1"/>
  </cols>
  <sheetData>
    <row r="1" spans="1:13" ht="15.75" thickBot="1" x14ac:dyDescent="0.3"/>
    <row r="2" spans="1:13" ht="70.150000000000006" customHeight="1" thickBot="1" x14ac:dyDescent="0.4">
      <c r="A2" s="2" t="s">
        <v>12</v>
      </c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5" t="s">
        <v>8</v>
      </c>
      <c r="M2" s="5" t="s">
        <v>7</v>
      </c>
    </row>
    <row r="3" spans="1:13" ht="23.25" x14ac:dyDescent="0.35">
      <c r="A3" s="3" t="s">
        <v>0</v>
      </c>
      <c r="B3" s="6">
        <v>612</v>
      </c>
      <c r="C3" s="6">
        <v>519</v>
      </c>
      <c r="D3" s="6">
        <v>407</v>
      </c>
      <c r="E3" s="6">
        <v>469</v>
      </c>
      <c r="F3" s="6">
        <v>612</v>
      </c>
      <c r="G3" s="6">
        <v>572</v>
      </c>
      <c r="H3" s="6">
        <v>654</v>
      </c>
      <c r="I3" s="6">
        <v>816</v>
      </c>
      <c r="J3" s="6">
        <v>527</v>
      </c>
      <c r="K3" s="6">
        <v>360</v>
      </c>
      <c r="L3" s="6">
        <f>K3-J3</f>
        <v>-167</v>
      </c>
      <c r="M3" s="14">
        <f>L3/J3</f>
        <v>-0.31688804554079697</v>
      </c>
    </row>
    <row r="4" spans="1:13" ht="23.25" x14ac:dyDescent="0.35">
      <c r="A4" s="3" t="s">
        <v>1</v>
      </c>
      <c r="B4" s="6">
        <v>2599</v>
      </c>
      <c r="C4" s="6">
        <v>2610</v>
      </c>
      <c r="D4" s="6">
        <v>2274</v>
      </c>
      <c r="E4" s="6">
        <v>1970</v>
      </c>
      <c r="F4" s="6">
        <v>2095</v>
      </c>
      <c r="G4" s="6">
        <v>2327</v>
      </c>
      <c r="H4" s="6">
        <v>2265</v>
      </c>
      <c r="I4" s="6">
        <v>1997</v>
      </c>
      <c r="J4" s="6">
        <v>1704</v>
      </c>
      <c r="K4" s="6">
        <v>1276</v>
      </c>
      <c r="L4" s="6">
        <f t="shared" ref="L4:L6" si="0">K4-J4</f>
        <v>-428</v>
      </c>
      <c r="M4" s="14">
        <f t="shared" ref="M4:M6" si="1">L4/J4</f>
        <v>-0.25117370892018781</v>
      </c>
    </row>
    <row r="5" spans="1:13" ht="23.25" x14ac:dyDescent="0.35">
      <c r="A5" s="3" t="s">
        <v>41</v>
      </c>
      <c r="B5" s="6">
        <v>3747</v>
      </c>
      <c r="C5" s="6">
        <v>2429</v>
      </c>
      <c r="D5" s="6">
        <v>1944</v>
      </c>
      <c r="E5" s="6">
        <v>1786</v>
      </c>
      <c r="F5" s="6">
        <v>2162</v>
      </c>
      <c r="G5" s="6">
        <v>2218</v>
      </c>
      <c r="H5" s="6">
        <v>2066</v>
      </c>
      <c r="I5" s="6">
        <v>2887</v>
      </c>
      <c r="J5" s="6">
        <v>2713</v>
      </c>
      <c r="K5" s="6">
        <v>2699</v>
      </c>
      <c r="L5" s="6">
        <f t="shared" si="0"/>
        <v>-14</v>
      </c>
      <c r="M5" s="14">
        <f t="shared" si="1"/>
        <v>-5.1603391079985258E-3</v>
      </c>
    </row>
    <row r="6" spans="1:13" ht="24" thickBot="1" x14ac:dyDescent="0.4">
      <c r="A6" s="3" t="s">
        <v>9</v>
      </c>
      <c r="B6" s="6" t="s">
        <v>28</v>
      </c>
      <c r="C6" s="6" t="s">
        <v>28</v>
      </c>
      <c r="D6" s="6" t="s">
        <v>28</v>
      </c>
      <c r="E6" s="6" t="s">
        <v>28</v>
      </c>
      <c r="F6" s="6" t="s">
        <v>28</v>
      </c>
      <c r="G6" s="6" t="s">
        <v>28</v>
      </c>
      <c r="H6" s="6" t="s">
        <v>28</v>
      </c>
      <c r="I6" s="6">
        <v>5</v>
      </c>
      <c r="J6" s="6">
        <v>32</v>
      </c>
      <c r="K6" s="6">
        <v>25</v>
      </c>
      <c r="L6" s="6">
        <f t="shared" si="0"/>
        <v>-7</v>
      </c>
      <c r="M6" s="14">
        <f t="shared" si="1"/>
        <v>-0.21875</v>
      </c>
    </row>
    <row r="7" spans="1:13" ht="24" thickBot="1" x14ac:dyDescent="0.4">
      <c r="A7" s="8" t="s">
        <v>14</v>
      </c>
      <c r="B7" s="9">
        <f t="shared" ref="B7:E7" si="2">SUM(B3:B6)</f>
        <v>6958</v>
      </c>
      <c r="C7" s="9">
        <f t="shared" si="2"/>
        <v>5558</v>
      </c>
      <c r="D7" s="9">
        <f t="shared" si="2"/>
        <v>4625</v>
      </c>
      <c r="E7" s="9">
        <f t="shared" si="2"/>
        <v>4225</v>
      </c>
      <c r="F7" s="9">
        <f t="shared" ref="F7:K7" si="3">SUM(F3:F6)</f>
        <v>4869</v>
      </c>
      <c r="G7" s="9">
        <f t="shared" si="3"/>
        <v>5117</v>
      </c>
      <c r="H7" s="9">
        <f t="shared" si="3"/>
        <v>4985</v>
      </c>
      <c r="I7" s="9">
        <f t="shared" si="3"/>
        <v>5705</v>
      </c>
      <c r="J7" s="9">
        <f t="shared" si="3"/>
        <v>4976</v>
      </c>
      <c r="K7" s="9">
        <f t="shared" si="3"/>
        <v>4360</v>
      </c>
      <c r="L7" s="9">
        <f>K7-J7</f>
        <v>-616</v>
      </c>
      <c r="M7" s="13">
        <f>L7/J7</f>
        <v>-0.12379421221864952</v>
      </c>
    </row>
    <row r="8" spans="1:13" ht="23.25" x14ac:dyDescent="0.35">
      <c r="A8" s="3" t="s">
        <v>2</v>
      </c>
      <c r="B8" s="6">
        <v>1443</v>
      </c>
      <c r="C8" s="6">
        <v>1274</v>
      </c>
      <c r="D8" s="6">
        <v>1429</v>
      </c>
      <c r="E8" s="6">
        <v>1103</v>
      </c>
      <c r="F8" s="6">
        <v>1282</v>
      </c>
      <c r="G8" s="6">
        <v>1036</v>
      </c>
      <c r="H8" s="6">
        <v>914</v>
      </c>
      <c r="I8" s="6">
        <v>748</v>
      </c>
      <c r="J8" s="6">
        <v>739</v>
      </c>
      <c r="K8" s="6">
        <v>689</v>
      </c>
      <c r="L8" s="6">
        <f t="shared" ref="L8:L11" si="4">K8-J8</f>
        <v>-50</v>
      </c>
      <c r="M8" s="14">
        <f t="shared" ref="M8:M10" si="5">L8/J8</f>
        <v>-6.7658998646820026E-2</v>
      </c>
    </row>
    <row r="9" spans="1:13" ht="23.25" x14ac:dyDescent="0.35">
      <c r="A9" s="3" t="s">
        <v>42</v>
      </c>
      <c r="B9" s="6">
        <v>1169</v>
      </c>
      <c r="C9" s="6">
        <v>895</v>
      </c>
      <c r="D9" s="6">
        <v>644</v>
      </c>
      <c r="E9" s="6">
        <v>645</v>
      </c>
      <c r="F9" s="6">
        <v>630</v>
      </c>
      <c r="G9" s="6">
        <v>761</v>
      </c>
      <c r="H9" s="6">
        <v>678</v>
      </c>
      <c r="I9" s="6">
        <v>479</v>
      </c>
      <c r="J9" s="6">
        <v>240</v>
      </c>
      <c r="K9" s="6">
        <v>202</v>
      </c>
      <c r="L9" s="6">
        <f t="shared" si="4"/>
        <v>-38</v>
      </c>
      <c r="M9" s="14">
        <f t="shared" si="5"/>
        <v>-0.15833333333333333</v>
      </c>
    </row>
    <row r="10" spans="1:13" ht="23.25" x14ac:dyDescent="0.35">
      <c r="A10" s="3" t="s">
        <v>3</v>
      </c>
      <c r="B10" s="6">
        <v>146</v>
      </c>
      <c r="C10" s="6">
        <v>104</v>
      </c>
      <c r="D10" s="6">
        <v>53</v>
      </c>
      <c r="E10" s="6">
        <v>27</v>
      </c>
      <c r="F10" s="6">
        <v>47</v>
      </c>
      <c r="G10" s="6">
        <v>35</v>
      </c>
      <c r="H10" s="6">
        <v>74</v>
      </c>
      <c r="I10" s="6">
        <v>69</v>
      </c>
      <c r="J10" s="6">
        <v>75</v>
      </c>
      <c r="K10" s="6">
        <v>105</v>
      </c>
      <c r="L10" s="6">
        <f t="shared" si="4"/>
        <v>30</v>
      </c>
      <c r="M10" s="14">
        <f t="shared" si="5"/>
        <v>0.4</v>
      </c>
    </row>
    <row r="11" spans="1:13" ht="23.25" x14ac:dyDescent="0.35">
      <c r="A11" s="3" t="s">
        <v>4</v>
      </c>
      <c r="B11" s="6">
        <v>59</v>
      </c>
      <c r="C11" s="6">
        <v>17</v>
      </c>
      <c r="D11" s="6">
        <v>10</v>
      </c>
      <c r="E11" s="6">
        <v>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4"/>
        <v>0</v>
      </c>
      <c r="M11" s="14"/>
    </row>
    <row r="12" spans="1:13" ht="24" thickBot="1" x14ac:dyDescent="0.4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4"/>
    </row>
    <row r="13" spans="1:13" ht="24" thickBot="1" x14ac:dyDescent="0.4">
      <c r="A13" s="8" t="s">
        <v>13</v>
      </c>
      <c r="B13" s="9">
        <f>SUM(B8:B12)</f>
        <v>2817</v>
      </c>
      <c r="C13" s="9">
        <f t="shared" ref="C13:E13" si="6">SUM(C8:C12)</f>
        <v>2290</v>
      </c>
      <c r="D13" s="9">
        <f t="shared" si="6"/>
        <v>2136</v>
      </c>
      <c r="E13" s="9">
        <f t="shared" si="6"/>
        <v>1780</v>
      </c>
      <c r="F13" s="9">
        <f t="shared" ref="F13:K13" si="7">SUM(F8:F12)</f>
        <v>1959</v>
      </c>
      <c r="G13" s="9">
        <f t="shared" si="7"/>
        <v>1832</v>
      </c>
      <c r="H13" s="9">
        <f t="shared" si="7"/>
        <v>1666</v>
      </c>
      <c r="I13" s="9">
        <f t="shared" si="7"/>
        <v>1296</v>
      </c>
      <c r="J13" s="9">
        <f t="shared" si="7"/>
        <v>1054</v>
      </c>
      <c r="K13" s="9">
        <f t="shared" si="7"/>
        <v>996</v>
      </c>
      <c r="L13" s="9">
        <f>K13-J13</f>
        <v>-58</v>
      </c>
      <c r="M13" s="13">
        <f>L13/J13</f>
        <v>-5.5028462998102469E-2</v>
      </c>
    </row>
    <row r="14" spans="1:13" ht="24" thickBot="1" x14ac:dyDescent="0.4">
      <c r="A14" s="3" t="s">
        <v>11</v>
      </c>
      <c r="B14" s="6" t="s">
        <v>28</v>
      </c>
      <c r="C14" s="6" t="s">
        <v>28</v>
      </c>
      <c r="D14" s="6" t="s">
        <v>28</v>
      </c>
      <c r="E14" s="6" t="s">
        <v>28</v>
      </c>
      <c r="F14" s="6" t="s">
        <v>28</v>
      </c>
      <c r="G14" s="6" t="s">
        <v>28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14"/>
    </row>
    <row r="15" spans="1:13" s="12" customFormat="1" ht="24" thickBot="1" x14ac:dyDescent="0.4">
      <c r="A15" s="10" t="s">
        <v>6</v>
      </c>
      <c r="B15" s="11">
        <f>SUM(B7,B13,B14)</f>
        <v>9775</v>
      </c>
      <c r="C15" s="11">
        <f t="shared" ref="C15:G15" si="8">SUM(C7,C13,C14)</f>
        <v>7848</v>
      </c>
      <c r="D15" s="11">
        <f t="shared" si="8"/>
        <v>6761</v>
      </c>
      <c r="E15" s="11">
        <f t="shared" si="8"/>
        <v>6005</v>
      </c>
      <c r="F15" s="11">
        <f t="shared" si="8"/>
        <v>6828</v>
      </c>
      <c r="G15" s="11">
        <f t="shared" si="8"/>
        <v>6949</v>
      </c>
      <c r="H15" s="11">
        <f t="shared" ref="H15:J15" si="9">SUM(H7,H13,H14)</f>
        <v>6651</v>
      </c>
      <c r="I15" s="11">
        <f t="shared" si="9"/>
        <v>7001</v>
      </c>
      <c r="J15" s="11">
        <f t="shared" si="9"/>
        <v>6030</v>
      </c>
      <c r="K15" s="11">
        <f t="shared" ref="K15" si="10">SUM(K7,K13,K14)</f>
        <v>5356</v>
      </c>
      <c r="L15" s="11">
        <f>K15-J15</f>
        <v>-674</v>
      </c>
      <c r="M15" s="15">
        <f>L15/J15</f>
        <v>-0.11177446102819237</v>
      </c>
    </row>
    <row r="16" spans="1:13" ht="24" thickBot="1" x14ac:dyDescent="0.4">
      <c r="A16" s="1" t="s">
        <v>10</v>
      </c>
      <c r="B16" s="7" t="s">
        <v>28</v>
      </c>
      <c r="C16" s="7" t="s">
        <v>28</v>
      </c>
      <c r="D16" s="7" t="s">
        <v>28</v>
      </c>
      <c r="E16" s="7" t="s">
        <v>28</v>
      </c>
      <c r="F16" s="7" t="s">
        <v>28</v>
      </c>
      <c r="G16" s="7" t="s">
        <v>28</v>
      </c>
      <c r="H16" s="7" t="s">
        <v>28</v>
      </c>
      <c r="I16" s="7">
        <v>3</v>
      </c>
      <c r="J16" s="7">
        <v>2</v>
      </c>
      <c r="K16" s="7">
        <v>1</v>
      </c>
      <c r="L16" s="7">
        <f>K16-J16</f>
        <v>-1</v>
      </c>
      <c r="M16" s="16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115" zoomScaleNormal="115" workbookViewId="0">
      <pane xSplit="1" ySplit="2" topLeftCell="B43" activePane="bottomRight" state="frozen"/>
      <selection pane="topRight" activeCell="B1" sqref="B1"/>
      <selection pane="bottomLeft" activeCell="A3" sqref="A3"/>
      <selection pane="bottomRight" activeCell="F57" sqref="F57"/>
    </sheetView>
  </sheetViews>
  <sheetFormatPr baseColWidth="10" defaultRowHeight="15" x14ac:dyDescent="0.25"/>
  <cols>
    <col min="1" max="1" width="69.28515625" customWidth="1"/>
    <col min="2" max="7" width="13.7109375" customWidth="1"/>
    <col min="8" max="13" width="14.85546875" customWidth="1"/>
    <col min="14" max="14" width="16.140625" customWidth="1"/>
    <col min="15" max="15" width="17.28515625" customWidth="1"/>
    <col min="16" max="16" width="15.28515625" customWidth="1"/>
  </cols>
  <sheetData>
    <row r="1" spans="1:16" ht="15.75" thickBot="1" x14ac:dyDescent="0.3"/>
    <row r="2" spans="1:16" ht="67.150000000000006" customHeight="1" thickBot="1" x14ac:dyDescent="0.4">
      <c r="A2" s="17" t="s">
        <v>15</v>
      </c>
      <c r="B2" s="18">
        <v>2010</v>
      </c>
      <c r="C2" s="18">
        <v>2011</v>
      </c>
      <c r="D2" s="18">
        <v>2012</v>
      </c>
      <c r="E2" s="18">
        <v>2013</v>
      </c>
      <c r="F2" s="18">
        <v>2014</v>
      </c>
      <c r="G2" s="18">
        <v>2015</v>
      </c>
      <c r="H2" s="18">
        <v>2016</v>
      </c>
      <c r="I2" s="18">
        <v>2017</v>
      </c>
      <c r="J2" s="18">
        <v>2018</v>
      </c>
      <c r="K2" s="18">
        <v>2019</v>
      </c>
      <c r="L2" s="19" t="s">
        <v>16</v>
      </c>
      <c r="M2" s="19" t="s">
        <v>17</v>
      </c>
      <c r="N2" s="19" t="s">
        <v>19</v>
      </c>
      <c r="O2" s="19" t="s">
        <v>18</v>
      </c>
      <c r="P2" s="19" t="s">
        <v>40</v>
      </c>
    </row>
    <row r="3" spans="1:16" ht="23.25" x14ac:dyDescent="0.35">
      <c r="A3" s="3" t="s">
        <v>0</v>
      </c>
      <c r="B3" s="6">
        <v>1403</v>
      </c>
      <c r="C3" s="6">
        <v>1398</v>
      </c>
      <c r="D3" s="6">
        <v>1390</v>
      </c>
      <c r="E3" s="6">
        <v>1405</v>
      </c>
      <c r="F3" s="6">
        <v>1436</v>
      </c>
      <c r="G3" s="6">
        <v>1428</v>
      </c>
      <c r="H3" s="6">
        <v>1352</v>
      </c>
      <c r="I3" s="6">
        <v>1291</v>
      </c>
      <c r="J3" s="6">
        <v>1248</v>
      </c>
      <c r="K3" s="6">
        <v>1218</v>
      </c>
      <c r="L3" s="6">
        <v>18</v>
      </c>
      <c r="M3" s="6">
        <v>-48</v>
      </c>
      <c r="N3" s="6">
        <f>SUM(L3:M3)</f>
        <v>-30</v>
      </c>
      <c r="O3" s="6">
        <v>360</v>
      </c>
      <c r="P3" s="20">
        <f>O3/K3</f>
        <v>0.29556650246305421</v>
      </c>
    </row>
    <row r="4" spans="1:16" ht="23.25" x14ac:dyDescent="0.35">
      <c r="A4" s="3" t="s">
        <v>1</v>
      </c>
      <c r="B4" s="6">
        <v>1863</v>
      </c>
      <c r="C4" s="6">
        <v>1847</v>
      </c>
      <c r="D4" s="6">
        <v>1780</v>
      </c>
      <c r="E4" s="6">
        <v>1879</v>
      </c>
      <c r="F4" s="6">
        <v>1941</v>
      </c>
      <c r="G4" s="6">
        <v>1924</v>
      </c>
      <c r="H4" s="6">
        <v>1954</v>
      </c>
      <c r="I4" s="6">
        <v>1917</v>
      </c>
      <c r="J4" s="6">
        <v>1909</v>
      </c>
      <c r="K4" s="6">
        <v>1912</v>
      </c>
      <c r="L4" s="6">
        <v>68</v>
      </c>
      <c r="M4" s="6">
        <v>-65</v>
      </c>
      <c r="N4" s="6">
        <f t="shared" ref="N4:N12" si="0">SUM(L4:M4)</f>
        <v>3</v>
      </c>
      <c r="O4" s="6">
        <v>1276</v>
      </c>
      <c r="P4" s="20">
        <f t="shared" ref="P4:P6" si="1">O4/K4</f>
        <v>0.66736401673640167</v>
      </c>
    </row>
    <row r="5" spans="1:16" ht="23.25" x14ac:dyDescent="0.35">
      <c r="A5" s="3" t="s">
        <v>41</v>
      </c>
      <c r="B5" s="6">
        <v>3015</v>
      </c>
      <c r="C5" s="6">
        <v>3037</v>
      </c>
      <c r="D5" s="6">
        <v>3043</v>
      </c>
      <c r="E5" s="6">
        <v>3091</v>
      </c>
      <c r="F5" s="6">
        <v>3127</v>
      </c>
      <c r="G5" s="6">
        <v>3181</v>
      </c>
      <c r="H5" s="6">
        <v>3130</v>
      </c>
      <c r="I5" s="6">
        <v>3099</v>
      </c>
      <c r="J5" s="6">
        <v>2983</v>
      </c>
      <c r="K5" s="6">
        <v>2970</v>
      </c>
      <c r="L5" s="6">
        <v>60</v>
      </c>
      <c r="M5" s="6">
        <v>-73</v>
      </c>
      <c r="N5" s="6">
        <f t="shared" si="0"/>
        <v>-13</v>
      </c>
      <c r="O5" s="6">
        <v>2699</v>
      </c>
      <c r="P5" s="20">
        <f t="shared" si="1"/>
        <v>0.90875420875420876</v>
      </c>
    </row>
    <row r="6" spans="1:16" ht="24" thickBot="1" x14ac:dyDescent="0.4">
      <c r="A6" s="3" t="s">
        <v>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15</v>
      </c>
      <c r="J6" s="6">
        <v>33</v>
      </c>
      <c r="K6" s="6">
        <v>47</v>
      </c>
      <c r="L6" s="6">
        <v>14</v>
      </c>
      <c r="M6" s="6">
        <v>0</v>
      </c>
      <c r="N6" s="6">
        <f t="shared" si="0"/>
        <v>14</v>
      </c>
      <c r="O6" s="6">
        <v>25</v>
      </c>
      <c r="P6" s="20">
        <f t="shared" si="1"/>
        <v>0.53191489361702127</v>
      </c>
    </row>
    <row r="7" spans="1:16" ht="24" thickBot="1" x14ac:dyDescent="0.4">
      <c r="A7" s="8" t="s">
        <v>14</v>
      </c>
      <c r="B7" s="9">
        <f t="shared" ref="B7:E7" si="2">SUM(B3:B6)</f>
        <v>6281</v>
      </c>
      <c r="C7" s="9">
        <f t="shared" si="2"/>
        <v>6282</v>
      </c>
      <c r="D7" s="9">
        <f t="shared" si="2"/>
        <v>6213</v>
      </c>
      <c r="E7" s="9">
        <f t="shared" si="2"/>
        <v>6375</v>
      </c>
      <c r="F7" s="9">
        <f t="shared" ref="F7:K7" si="3">SUM(F3:F6)</f>
        <v>6504</v>
      </c>
      <c r="G7" s="9">
        <f t="shared" si="3"/>
        <v>6533</v>
      </c>
      <c r="H7" s="9">
        <f t="shared" si="3"/>
        <v>6436</v>
      </c>
      <c r="I7" s="9">
        <f t="shared" si="3"/>
        <v>6322</v>
      </c>
      <c r="J7" s="9">
        <f t="shared" si="3"/>
        <v>6173</v>
      </c>
      <c r="K7" s="9">
        <f t="shared" si="3"/>
        <v>6147</v>
      </c>
      <c r="L7" s="9">
        <f t="shared" ref="L7:O7" si="4">SUM(L3:L6)</f>
        <v>160</v>
      </c>
      <c r="M7" s="9">
        <f t="shared" si="4"/>
        <v>-186</v>
      </c>
      <c r="N7" s="9">
        <f t="shared" si="4"/>
        <v>-26</v>
      </c>
      <c r="O7" s="9">
        <f t="shared" si="4"/>
        <v>4360</v>
      </c>
      <c r="P7" s="21">
        <f t="shared" ref="P7:P15" si="5">O7/I7</f>
        <v>0.68965517241379315</v>
      </c>
    </row>
    <row r="8" spans="1:16" ht="23.25" x14ac:dyDescent="0.35">
      <c r="A8" s="3" t="s">
        <v>2</v>
      </c>
      <c r="B8" s="6">
        <v>1085</v>
      </c>
      <c r="C8" s="6">
        <v>1098</v>
      </c>
      <c r="D8" s="6">
        <v>1126</v>
      </c>
      <c r="E8" s="6">
        <v>1211</v>
      </c>
      <c r="F8" s="6">
        <v>1250</v>
      </c>
      <c r="G8" s="6">
        <v>1288</v>
      </c>
      <c r="H8" s="6">
        <v>1292</v>
      </c>
      <c r="I8" s="6">
        <v>505</v>
      </c>
      <c r="J8" s="6">
        <v>546</v>
      </c>
      <c r="K8" s="6">
        <v>551</v>
      </c>
      <c r="L8" s="6">
        <v>5</v>
      </c>
      <c r="M8" s="6">
        <v>0</v>
      </c>
      <c r="N8" s="6">
        <f t="shared" si="0"/>
        <v>5</v>
      </c>
      <c r="O8" s="6">
        <v>689</v>
      </c>
      <c r="P8" s="20">
        <f t="shared" ref="P8:P10" si="6">O8/K8</f>
        <v>1.2504537205081669</v>
      </c>
    </row>
    <row r="9" spans="1:16" ht="23.25" x14ac:dyDescent="0.35">
      <c r="A9" s="3" t="s">
        <v>42</v>
      </c>
      <c r="B9" s="6">
        <v>444</v>
      </c>
      <c r="C9" s="6">
        <v>430</v>
      </c>
      <c r="D9" s="6">
        <v>438</v>
      </c>
      <c r="E9" s="6">
        <v>164</v>
      </c>
      <c r="F9" s="6">
        <v>215</v>
      </c>
      <c r="G9" s="6">
        <v>264</v>
      </c>
      <c r="H9" s="6">
        <v>277</v>
      </c>
      <c r="I9" s="6">
        <v>284</v>
      </c>
      <c r="J9" s="6">
        <v>286</v>
      </c>
      <c r="K9" s="6">
        <v>294</v>
      </c>
      <c r="L9" s="6">
        <v>14</v>
      </c>
      <c r="M9" s="6">
        <v>-6</v>
      </c>
      <c r="N9" s="6">
        <f t="shared" si="0"/>
        <v>8</v>
      </c>
      <c r="O9" s="6">
        <v>202</v>
      </c>
      <c r="P9" s="20">
        <f t="shared" si="6"/>
        <v>0.68707482993197277</v>
      </c>
    </row>
    <row r="10" spans="1:16" ht="23.25" x14ac:dyDescent="0.35">
      <c r="A10" s="3" t="s">
        <v>3</v>
      </c>
      <c r="B10" s="6">
        <v>134</v>
      </c>
      <c r="C10" s="6">
        <v>134</v>
      </c>
      <c r="D10" s="6">
        <v>125</v>
      </c>
      <c r="E10" s="6">
        <v>125</v>
      </c>
      <c r="F10" s="6">
        <v>125</v>
      </c>
      <c r="G10" s="6">
        <v>124</v>
      </c>
      <c r="H10" s="6">
        <v>97</v>
      </c>
      <c r="I10" s="6">
        <v>97</v>
      </c>
      <c r="J10" s="6">
        <v>95</v>
      </c>
      <c r="K10" s="6">
        <v>95</v>
      </c>
      <c r="L10" s="6">
        <v>0</v>
      </c>
      <c r="M10" s="6">
        <v>0</v>
      </c>
      <c r="N10" s="6">
        <f t="shared" si="0"/>
        <v>0</v>
      </c>
      <c r="O10" s="6">
        <v>105</v>
      </c>
      <c r="P10" s="20">
        <f t="shared" si="6"/>
        <v>1.1052631578947369</v>
      </c>
    </row>
    <row r="11" spans="1:16" ht="23.25" x14ac:dyDescent="0.35">
      <c r="A11" s="3" t="s">
        <v>4</v>
      </c>
      <c r="B11" s="6">
        <v>62</v>
      </c>
      <c r="C11" s="6">
        <v>62</v>
      </c>
      <c r="D11" s="6">
        <v>62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6">
        <f>'Entleihungen Details'!G11</f>
        <v>0</v>
      </c>
      <c r="P11" s="20"/>
    </row>
    <row r="12" spans="1:16" ht="24" thickBot="1" x14ac:dyDescent="0.4">
      <c r="A12" s="3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3</v>
      </c>
      <c r="L12" s="6">
        <v>3</v>
      </c>
      <c r="M12" s="6">
        <v>0</v>
      </c>
      <c r="N12" s="6">
        <f t="shared" si="0"/>
        <v>3</v>
      </c>
      <c r="O12" s="6">
        <f>'Entleihungen Details'!G12</f>
        <v>0</v>
      </c>
      <c r="P12" s="20"/>
    </row>
    <row r="13" spans="1:16" ht="24" thickBot="1" x14ac:dyDescent="0.4">
      <c r="A13" s="8" t="s">
        <v>13</v>
      </c>
      <c r="B13" s="9">
        <f>SUM(B8:B12)</f>
        <v>1725</v>
      </c>
      <c r="C13" s="9">
        <f t="shared" ref="C13:E13" si="7">SUM(C8:C12)</f>
        <v>1724</v>
      </c>
      <c r="D13" s="9">
        <f t="shared" si="7"/>
        <v>1751</v>
      </c>
      <c r="E13" s="9">
        <f t="shared" si="7"/>
        <v>1500</v>
      </c>
      <c r="F13" s="9">
        <f t="shared" ref="F13:K13" si="8">SUM(F8:F12)</f>
        <v>1590</v>
      </c>
      <c r="G13" s="9">
        <f t="shared" si="8"/>
        <v>1676</v>
      </c>
      <c r="H13" s="9">
        <f t="shared" si="8"/>
        <v>1666</v>
      </c>
      <c r="I13" s="9">
        <f t="shared" si="8"/>
        <v>887</v>
      </c>
      <c r="J13" s="9">
        <f t="shared" si="8"/>
        <v>927</v>
      </c>
      <c r="K13" s="9">
        <f t="shared" si="8"/>
        <v>943</v>
      </c>
      <c r="L13" s="9">
        <f t="shared" ref="L13:O13" si="9">SUM(L8:L12)</f>
        <v>22</v>
      </c>
      <c r="M13" s="9">
        <f t="shared" si="9"/>
        <v>-6</v>
      </c>
      <c r="N13" s="9">
        <f t="shared" si="9"/>
        <v>16</v>
      </c>
      <c r="O13" s="9">
        <f t="shared" si="9"/>
        <v>996</v>
      </c>
      <c r="P13" s="21">
        <f t="shared" si="5"/>
        <v>1.1228861330326945</v>
      </c>
    </row>
    <row r="14" spans="1:16" ht="24" thickBot="1" x14ac:dyDescent="0.4">
      <c r="A14" s="3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L14-G14</f>
        <v>0</v>
      </c>
      <c r="N14" s="6"/>
      <c r="O14" s="6" t="str">
        <f>'Entleihungen Details'!G14</f>
        <v>n.v.</v>
      </c>
      <c r="P14" s="20"/>
    </row>
    <row r="15" spans="1:16" ht="24" thickBot="1" x14ac:dyDescent="0.4">
      <c r="A15" s="10" t="s">
        <v>6</v>
      </c>
      <c r="B15" s="11">
        <f>SUM(B7,B13,B14)</f>
        <v>8006</v>
      </c>
      <c r="C15" s="11">
        <f t="shared" ref="C15:G15" si="10">SUM(C7,C13,C14)</f>
        <v>8006</v>
      </c>
      <c r="D15" s="11">
        <f t="shared" si="10"/>
        <v>7964</v>
      </c>
      <c r="E15" s="11">
        <f t="shared" si="10"/>
        <v>7875</v>
      </c>
      <c r="F15" s="11">
        <f t="shared" si="10"/>
        <v>8094</v>
      </c>
      <c r="G15" s="11">
        <f t="shared" si="10"/>
        <v>8209</v>
      </c>
      <c r="H15" s="11">
        <f t="shared" ref="H15" si="11">SUM(H7,H13,H14)</f>
        <v>8102</v>
      </c>
      <c r="I15" s="11">
        <f t="shared" ref="I15:J15" si="12">SUM(I7,I13,I14)</f>
        <v>7209</v>
      </c>
      <c r="J15" s="11">
        <f t="shared" si="12"/>
        <v>7100</v>
      </c>
      <c r="K15" s="11">
        <f t="shared" ref="K15" si="13">SUM(K7,K13,K14)</f>
        <v>7090</v>
      </c>
      <c r="L15" s="11">
        <f t="shared" ref="L15" si="14">SUM(L7,L13,L14)</f>
        <v>182</v>
      </c>
      <c r="M15" s="11">
        <f t="shared" ref="M15:N15" si="15">SUM(M7,M13,M14)</f>
        <v>-192</v>
      </c>
      <c r="N15" s="11">
        <f t="shared" si="15"/>
        <v>-10</v>
      </c>
      <c r="O15" s="11">
        <f t="shared" ref="O15" si="16">SUM(O7,O13,O14)</f>
        <v>5356</v>
      </c>
      <c r="P15" s="22">
        <f t="shared" si="5"/>
        <v>0.74296018865307256</v>
      </c>
    </row>
    <row r="16" spans="1:16" ht="24" thickBot="1" x14ac:dyDescent="0.4">
      <c r="A16" s="1" t="s">
        <v>10</v>
      </c>
      <c r="B16" s="7"/>
      <c r="C16" s="7"/>
      <c r="D16" s="7"/>
      <c r="E16" s="7"/>
      <c r="F16" s="7"/>
      <c r="G16" s="7"/>
      <c r="H16" s="7"/>
      <c r="I16" s="7">
        <v>3</v>
      </c>
      <c r="J16" s="7">
        <v>2</v>
      </c>
      <c r="K16" s="7">
        <v>1</v>
      </c>
      <c r="L16" s="7">
        <v>0</v>
      </c>
      <c r="M16" s="7">
        <v>-1</v>
      </c>
      <c r="N16" s="7"/>
      <c r="O16" s="7"/>
      <c r="P16" s="23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opLeftCell="A21" zoomScale="115" zoomScaleNormal="115" workbookViewId="0">
      <pane xSplit="1" ySplit="2" topLeftCell="B23" activePane="bottomRight" state="frozen"/>
      <selection activeCell="A21" sqref="A21"/>
      <selection pane="topRight" activeCell="B21" sqref="B21"/>
      <selection pane="bottomLeft" activeCell="A23" sqref="A23"/>
      <selection pane="bottomRight" activeCell="D38" sqref="D38"/>
    </sheetView>
  </sheetViews>
  <sheetFormatPr baseColWidth="10" defaultRowHeight="15" x14ac:dyDescent="0.25"/>
  <cols>
    <col min="1" max="1" width="88.7109375" customWidth="1"/>
  </cols>
  <sheetData>
    <row r="2" spans="1:11" ht="15.75" thickBot="1" x14ac:dyDescent="0.3"/>
    <row r="3" spans="1:11" ht="49.15" customHeight="1" thickBot="1" x14ac:dyDescent="0.4">
      <c r="A3" s="8" t="s">
        <v>45</v>
      </c>
      <c r="B3" s="37">
        <v>2010</v>
      </c>
      <c r="C3" s="37">
        <v>2011</v>
      </c>
      <c r="D3" s="37">
        <v>2012</v>
      </c>
      <c r="E3" s="37">
        <v>2013</v>
      </c>
      <c r="F3" s="37">
        <v>2014</v>
      </c>
      <c r="G3" s="37">
        <v>2015</v>
      </c>
      <c r="H3" s="37">
        <v>2016</v>
      </c>
      <c r="I3" s="37">
        <v>2016</v>
      </c>
      <c r="J3" s="37">
        <v>2016</v>
      </c>
      <c r="K3" s="37">
        <v>2016</v>
      </c>
    </row>
    <row r="4" spans="1:11" ht="23.25" x14ac:dyDescent="0.35">
      <c r="A4" s="3" t="s">
        <v>50</v>
      </c>
      <c r="B4" s="6">
        <v>2500</v>
      </c>
      <c r="C4" s="6">
        <v>2500</v>
      </c>
      <c r="D4" s="6">
        <v>2500</v>
      </c>
      <c r="E4" s="6">
        <v>1800</v>
      </c>
      <c r="F4" s="6">
        <v>1800</v>
      </c>
      <c r="G4" s="6">
        <v>1800</v>
      </c>
      <c r="H4" s="6">
        <v>1800</v>
      </c>
      <c r="I4" s="6">
        <v>1800</v>
      </c>
      <c r="J4" s="6">
        <v>1800</v>
      </c>
      <c r="K4" s="6">
        <v>1800</v>
      </c>
    </row>
    <row r="5" spans="1:11" ht="23.25" x14ac:dyDescent="0.35">
      <c r="A5" s="3" t="s">
        <v>51</v>
      </c>
      <c r="B5" s="6">
        <v>884</v>
      </c>
      <c r="C5" s="6">
        <v>881</v>
      </c>
      <c r="D5" s="6">
        <v>779</v>
      </c>
      <c r="E5" s="6">
        <f>2524-1800</f>
        <v>724</v>
      </c>
      <c r="F5" s="6">
        <v>677</v>
      </c>
      <c r="G5" s="6">
        <v>743</v>
      </c>
      <c r="H5" s="6">
        <v>768</v>
      </c>
      <c r="I5" s="6">
        <v>768</v>
      </c>
      <c r="J5" s="6">
        <v>768</v>
      </c>
      <c r="K5" s="6">
        <v>768</v>
      </c>
    </row>
    <row r="6" spans="1:11" ht="23.25" x14ac:dyDescent="0.35">
      <c r="A6" s="3" t="s">
        <v>52</v>
      </c>
      <c r="B6" s="6">
        <v>600</v>
      </c>
      <c r="C6" s="6">
        <v>500</v>
      </c>
      <c r="D6" s="6">
        <v>500</v>
      </c>
      <c r="E6" s="6">
        <v>500</v>
      </c>
      <c r="F6" s="6">
        <v>400</v>
      </c>
      <c r="G6" s="6">
        <v>400</v>
      </c>
      <c r="H6" s="6">
        <v>400</v>
      </c>
      <c r="I6" s="6">
        <v>400</v>
      </c>
      <c r="J6" s="6">
        <v>400</v>
      </c>
      <c r="K6" s="6">
        <v>400</v>
      </c>
    </row>
    <row r="7" spans="1:11" ht="23.25" x14ac:dyDescent="0.35">
      <c r="A7" s="3" t="s">
        <v>53</v>
      </c>
      <c r="B7" s="6">
        <v>663</v>
      </c>
      <c r="C7" s="6">
        <v>519</v>
      </c>
      <c r="D7" s="6">
        <v>377</v>
      </c>
      <c r="E7" s="6">
        <v>288</v>
      </c>
      <c r="F7" s="6">
        <v>336</v>
      </c>
      <c r="G7" s="6">
        <v>339</v>
      </c>
      <c r="H7" s="6">
        <v>245</v>
      </c>
      <c r="I7" s="6">
        <v>245</v>
      </c>
      <c r="J7" s="6">
        <v>245</v>
      </c>
      <c r="K7" s="6">
        <v>245</v>
      </c>
    </row>
    <row r="8" spans="1:11" ht="23.25" x14ac:dyDescent="0.35">
      <c r="A8" s="3" t="s">
        <v>61</v>
      </c>
      <c r="B8" s="6">
        <v>0</v>
      </c>
      <c r="C8" s="6">
        <v>0</v>
      </c>
      <c r="D8" s="6">
        <v>0</v>
      </c>
      <c r="E8" s="6">
        <v>10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24" thickBot="1" x14ac:dyDescent="0.4">
      <c r="A9" s="28" t="s">
        <v>47</v>
      </c>
      <c r="B9" s="29">
        <f>SUM(B4:B8)</f>
        <v>4647</v>
      </c>
      <c r="C9" s="29">
        <f t="shared" ref="C9:G9" si="0">SUM(C4:C8)</f>
        <v>4400</v>
      </c>
      <c r="D9" s="29">
        <f t="shared" si="0"/>
        <v>4156</v>
      </c>
      <c r="E9" s="29">
        <f t="shared" si="0"/>
        <v>3322</v>
      </c>
      <c r="F9" s="29">
        <f t="shared" si="0"/>
        <v>3213</v>
      </c>
      <c r="G9" s="29">
        <f t="shared" si="0"/>
        <v>3282</v>
      </c>
      <c r="H9" s="29">
        <f t="shared" ref="H9:J9" si="1">SUM(H4:H8)</f>
        <v>3213</v>
      </c>
      <c r="I9" s="29">
        <f t="shared" ref="I9" si="2">SUM(I4:I8)</f>
        <v>3213</v>
      </c>
      <c r="J9" s="29">
        <f t="shared" si="1"/>
        <v>3213</v>
      </c>
      <c r="K9" s="29">
        <f t="shared" ref="K9" si="3">SUM(K4:K8)</f>
        <v>3213</v>
      </c>
    </row>
    <row r="10" spans="1:11" ht="49.15" customHeight="1" thickBot="1" x14ac:dyDescent="0.4">
      <c r="A10" s="8" t="s">
        <v>46</v>
      </c>
      <c r="B10" s="37">
        <v>2010</v>
      </c>
      <c r="C10" s="37">
        <v>2011</v>
      </c>
      <c r="D10" s="37">
        <v>2012</v>
      </c>
      <c r="E10" s="37">
        <v>2013</v>
      </c>
      <c r="F10" s="37">
        <v>2014</v>
      </c>
      <c r="G10" s="37">
        <v>2015</v>
      </c>
      <c r="H10" s="37">
        <v>2016</v>
      </c>
      <c r="I10" s="37">
        <v>2016</v>
      </c>
      <c r="J10" s="37">
        <v>2016</v>
      </c>
      <c r="K10" s="37">
        <v>2016</v>
      </c>
    </row>
    <row r="11" spans="1:11" ht="23.25" x14ac:dyDescent="0.35">
      <c r="A11" s="3" t="s">
        <v>62</v>
      </c>
      <c r="B11" s="6">
        <f>3335+165</f>
        <v>3500</v>
      </c>
      <c r="C11" s="6">
        <f>3168+90</f>
        <v>3258</v>
      </c>
      <c r="D11" s="6">
        <f>3289+70</f>
        <v>3359</v>
      </c>
      <c r="E11" s="6">
        <f>2830+113</f>
        <v>2943</v>
      </c>
      <c r="F11" s="6">
        <f>2088+435</f>
        <v>2523</v>
      </c>
      <c r="G11" s="6">
        <v>3129</v>
      </c>
      <c r="H11" s="6">
        <v>2975</v>
      </c>
      <c r="I11" s="6">
        <v>2975</v>
      </c>
      <c r="J11" s="6">
        <v>2975</v>
      </c>
      <c r="K11" s="6">
        <v>2975</v>
      </c>
    </row>
    <row r="12" spans="1:11" ht="23.25" x14ac:dyDescent="0.35">
      <c r="A12" s="3" t="s">
        <v>54</v>
      </c>
      <c r="B12" s="6">
        <v>905</v>
      </c>
      <c r="C12" s="6">
        <v>905</v>
      </c>
      <c r="D12" s="6">
        <v>905</v>
      </c>
      <c r="E12" s="6">
        <v>905</v>
      </c>
      <c r="F12" s="6">
        <v>800</v>
      </c>
      <c r="G12" s="6">
        <v>1200</v>
      </c>
      <c r="H12" s="6">
        <v>1200</v>
      </c>
      <c r="I12" s="6">
        <v>1200</v>
      </c>
      <c r="J12" s="6">
        <v>1200</v>
      </c>
      <c r="K12" s="6">
        <v>1200</v>
      </c>
    </row>
    <row r="13" spans="1:11" ht="23.25" x14ac:dyDescent="0.35">
      <c r="A13" s="3" t="s">
        <v>55</v>
      </c>
      <c r="B13" s="6">
        <v>60</v>
      </c>
      <c r="C13" s="6">
        <v>70</v>
      </c>
      <c r="D13" s="6">
        <v>132</v>
      </c>
      <c r="E13" s="6">
        <v>60</v>
      </c>
      <c r="F13" s="6">
        <v>50</v>
      </c>
      <c r="G13" s="6">
        <v>40</v>
      </c>
      <c r="H13" s="6">
        <v>40</v>
      </c>
      <c r="I13" s="6">
        <v>40</v>
      </c>
      <c r="J13" s="6">
        <v>40</v>
      </c>
      <c r="K13" s="6">
        <v>40</v>
      </c>
    </row>
    <row r="14" spans="1:11" ht="23.25" x14ac:dyDescent="0.35">
      <c r="A14" s="3" t="s">
        <v>56</v>
      </c>
      <c r="B14" s="6">
        <f>174+110+60</f>
        <v>344</v>
      </c>
      <c r="C14" s="6">
        <f>50+210+60</f>
        <v>320</v>
      </c>
      <c r="D14" s="6">
        <v>255</v>
      </c>
      <c r="E14" s="6">
        <v>205</v>
      </c>
      <c r="F14" s="6">
        <v>178</v>
      </c>
      <c r="G14" s="6">
        <v>479</v>
      </c>
      <c r="H14" s="6">
        <v>303</v>
      </c>
      <c r="I14" s="6">
        <v>303</v>
      </c>
      <c r="J14" s="6">
        <v>303</v>
      </c>
      <c r="K14" s="6">
        <v>303</v>
      </c>
    </row>
    <row r="15" spans="1:11" ht="23.25" x14ac:dyDescent="0.35">
      <c r="A15" s="3" t="s">
        <v>57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24" thickBot="1" x14ac:dyDescent="0.4">
      <c r="A16" s="28" t="s">
        <v>48</v>
      </c>
      <c r="B16" s="29">
        <f t="shared" ref="B16:G16" si="4">SUM(B11:B14)</f>
        <v>4809</v>
      </c>
      <c r="C16" s="29">
        <f t="shared" si="4"/>
        <v>4553</v>
      </c>
      <c r="D16" s="29">
        <f t="shared" si="4"/>
        <v>4651</v>
      </c>
      <c r="E16" s="29">
        <f t="shared" si="4"/>
        <v>4113</v>
      </c>
      <c r="F16" s="29">
        <f t="shared" si="4"/>
        <v>3551</v>
      </c>
      <c r="G16" s="29">
        <f t="shared" si="4"/>
        <v>4848</v>
      </c>
      <c r="H16" s="29">
        <f t="shared" ref="H16:J16" si="5">SUM(H11:H14)</f>
        <v>4518</v>
      </c>
      <c r="I16" s="29">
        <f t="shared" ref="I16" si="6">SUM(I11:I14)</f>
        <v>4518</v>
      </c>
      <c r="J16" s="29">
        <f t="shared" si="5"/>
        <v>4518</v>
      </c>
      <c r="K16" s="29">
        <f t="shared" ref="K16" si="7">SUM(K11:K14)</f>
        <v>4518</v>
      </c>
    </row>
    <row r="17" spans="1:11" ht="24" thickBot="1" x14ac:dyDescent="0.4">
      <c r="A17" s="28" t="s">
        <v>49</v>
      </c>
      <c r="B17" s="29">
        <f t="shared" ref="B17:J17" si="8">B9-B16</f>
        <v>-162</v>
      </c>
      <c r="C17" s="29">
        <f t="shared" si="8"/>
        <v>-153</v>
      </c>
      <c r="D17" s="29">
        <f t="shared" si="8"/>
        <v>-495</v>
      </c>
      <c r="E17" s="29">
        <f t="shared" si="8"/>
        <v>-791</v>
      </c>
      <c r="F17" s="29">
        <f t="shared" si="8"/>
        <v>-338</v>
      </c>
      <c r="G17" s="29">
        <f t="shared" si="8"/>
        <v>-1566</v>
      </c>
      <c r="H17" s="29">
        <f t="shared" ref="H17:I17" si="9">H9-H16</f>
        <v>-1305</v>
      </c>
      <c r="I17" s="29">
        <f t="shared" si="9"/>
        <v>-1305</v>
      </c>
      <c r="J17" s="29">
        <f t="shared" si="8"/>
        <v>-1305</v>
      </c>
      <c r="K17" s="29">
        <f t="shared" ref="K17" si="10">K9-K16</f>
        <v>-1305</v>
      </c>
    </row>
    <row r="18" spans="1:11" s="40" customFormat="1" ht="24" thickBot="1" x14ac:dyDescent="0.4">
      <c r="A18" s="38" t="s">
        <v>58</v>
      </c>
      <c r="B18" s="39">
        <v>95</v>
      </c>
      <c r="C18" s="39">
        <v>0</v>
      </c>
      <c r="D18" s="39">
        <v>0</v>
      </c>
      <c r="E18" s="39">
        <v>98</v>
      </c>
      <c r="F18" s="39">
        <v>200</v>
      </c>
      <c r="G18" s="39">
        <v>21</v>
      </c>
      <c r="H18" s="39">
        <v>64</v>
      </c>
      <c r="I18" s="39">
        <v>64</v>
      </c>
      <c r="J18" s="39">
        <v>64</v>
      </c>
      <c r="K18" s="39">
        <v>64</v>
      </c>
    </row>
    <row r="19" spans="1:11" s="40" customFormat="1" ht="24" thickBot="1" x14ac:dyDescent="0.4">
      <c r="A19" s="38" t="s">
        <v>59</v>
      </c>
      <c r="B19" s="39">
        <v>1365</v>
      </c>
      <c r="C19" s="39">
        <v>3749</v>
      </c>
      <c r="D19" s="39">
        <v>4967</v>
      </c>
      <c r="E19" s="39">
        <v>4504</v>
      </c>
      <c r="F19" s="39">
        <v>4604</v>
      </c>
      <c r="G19" s="39">
        <v>6894</v>
      </c>
      <c r="H19" s="39">
        <v>7084</v>
      </c>
      <c r="I19" s="39">
        <v>7084</v>
      </c>
      <c r="J19" s="39">
        <v>7084</v>
      </c>
      <c r="K19" s="39">
        <v>7084</v>
      </c>
    </row>
    <row r="20" spans="1:11" ht="24" thickBot="1" x14ac:dyDescent="0.4">
      <c r="A20" s="28" t="s">
        <v>60</v>
      </c>
      <c r="B20" s="29">
        <f t="shared" ref="B20:E20" si="11">SUM(B18:B19)</f>
        <v>1460</v>
      </c>
      <c r="C20" s="29">
        <f t="shared" si="11"/>
        <v>3749</v>
      </c>
      <c r="D20" s="29">
        <f t="shared" si="11"/>
        <v>4967</v>
      </c>
      <c r="E20" s="29">
        <f t="shared" si="11"/>
        <v>4602</v>
      </c>
      <c r="F20" s="29">
        <f t="shared" ref="F20:K20" si="12">SUM(F18:F19)</f>
        <v>4804</v>
      </c>
      <c r="G20" s="29">
        <f t="shared" si="12"/>
        <v>6915</v>
      </c>
      <c r="H20" s="29">
        <f t="shared" si="12"/>
        <v>7148</v>
      </c>
      <c r="I20" s="29">
        <f t="shared" si="12"/>
        <v>7148</v>
      </c>
      <c r="J20" s="29">
        <f t="shared" si="12"/>
        <v>7148</v>
      </c>
      <c r="K20" s="29">
        <f t="shared" si="12"/>
        <v>7148</v>
      </c>
    </row>
    <row r="21" spans="1:11" ht="15.75" thickBot="1" x14ac:dyDescent="0.3"/>
    <row r="22" spans="1:11" ht="49.15" customHeight="1" thickBot="1" x14ac:dyDescent="0.4">
      <c r="A22" s="8" t="s">
        <v>63</v>
      </c>
      <c r="B22" s="37">
        <v>2010</v>
      </c>
      <c r="C22" s="37">
        <v>2011</v>
      </c>
      <c r="D22" s="37">
        <v>2012</v>
      </c>
      <c r="E22" s="37">
        <v>2013</v>
      </c>
      <c r="F22" s="37">
        <v>2014</v>
      </c>
      <c r="G22" s="37">
        <v>2015</v>
      </c>
      <c r="H22" s="37">
        <v>2016</v>
      </c>
      <c r="I22" s="37">
        <v>2017</v>
      </c>
      <c r="J22" s="37">
        <v>2018</v>
      </c>
      <c r="K22" s="37">
        <v>2019</v>
      </c>
    </row>
    <row r="23" spans="1:11" ht="24" thickBot="1" x14ac:dyDescent="0.4">
      <c r="A23" s="28" t="s">
        <v>47</v>
      </c>
      <c r="B23" s="29">
        <f>B9</f>
        <v>4647</v>
      </c>
      <c r="C23" s="29">
        <f t="shared" ref="C23:G23" si="13">C9</f>
        <v>4400</v>
      </c>
      <c r="D23" s="29">
        <f t="shared" si="13"/>
        <v>4156</v>
      </c>
      <c r="E23" s="29">
        <f t="shared" si="13"/>
        <v>3322</v>
      </c>
      <c r="F23" s="29">
        <f t="shared" si="13"/>
        <v>3213</v>
      </c>
      <c r="G23" s="29">
        <f t="shared" si="13"/>
        <v>3282</v>
      </c>
      <c r="H23" s="29">
        <f t="shared" ref="H23" si="14">H9</f>
        <v>3213</v>
      </c>
      <c r="I23" s="29">
        <v>4362</v>
      </c>
      <c r="J23" s="29">
        <v>4542</v>
      </c>
      <c r="K23" s="29">
        <v>4131</v>
      </c>
    </row>
    <row r="24" spans="1:11" ht="24" thickBot="1" x14ac:dyDescent="0.4">
      <c r="A24" s="28" t="s">
        <v>62</v>
      </c>
      <c r="B24" s="29">
        <f>B11</f>
        <v>3500</v>
      </c>
      <c r="C24" s="29">
        <f t="shared" ref="C24:G24" si="15">C11</f>
        <v>3258</v>
      </c>
      <c r="D24" s="29">
        <f t="shared" si="15"/>
        <v>3359</v>
      </c>
      <c r="E24" s="29">
        <f t="shared" si="15"/>
        <v>2943</v>
      </c>
      <c r="F24" s="29">
        <f t="shared" si="15"/>
        <v>2523</v>
      </c>
      <c r="G24" s="29">
        <f t="shared" si="15"/>
        <v>3129</v>
      </c>
      <c r="H24" s="29">
        <f t="shared" ref="H24" si="16">H11</f>
        <v>2975</v>
      </c>
      <c r="I24" s="29">
        <v>2681</v>
      </c>
      <c r="J24" s="29">
        <v>2952</v>
      </c>
      <c r="K24" s="29">
        <v>2604</v>
      </c>
    </row>
    <row r="25" spans="1:11" ht="24" thickBot="1" x14ac:dyDescent="0.4">
      <c r="A25" s="28" t="s">
        <v>60</v>
      </c>
      <c r="B25" s="29">
        <f>B20</f>
        <v>1460</v>
      </c>
      <c r="C25" s="29">
        <f t="shared" ref="C25:G25" si="17">C20</f>
        <v>3749</v>
      </c>
      <c r="D25" s="29">
        <f t="shared" si="17"/>
        <v>4967</v>
      </c>
      <c r="E25" s="29">
        <f t="shared" si="17"/>
        <v>4602</v>
      </c>
      <c r="F25" s="29">
        <f t="shared" si="17"/>
        <v>4804</v>
      </c>
      <c r="G25" s="29">
        <f t="shared" si="17"/>
        <v>6915</v>
      </c>
      <c r="H25" s="29">
        <f t="shared" ref="H25" si="18">H20</f>
        <v>7148</v>
      </c>
      <c r="I25" s="29">
        <v>7242.79</v>
      </c>
      <c r="J25" s="29">
        <v>7318</v>
      </c>
      <c r="K25" s="29">
        <f>7363+349</f>
        <v>7712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K9" sqref="K9"/>
    </sheetView>
  </sheetViews>
  <sheetFormatPr baseColWidth="10" defaultRowHeight="15" x14ac:dyDescent="0.25"/>
  <cols>
    <col min="1" max="1" width="69.140625" customWidth="1"/>
    <col min="2" max="11" width="12.7109375" customWidth="1"/>
  </cols>
  <sheetData>
    <row r="1" spans="1:11" ht="15.75" thickBot="1" x14ac:dyDescent="0.3"/>
    <row r="2" spans="1:11" ht="49.15" customHeight="1" thickBot="1" x14ac:dyDescent="0.4">
      <c r="A2" s="26" t="s">
        <v>43</v>
      </c>
      <c r="B2" s="27">
        <v>2010</v>
      </c>
      <c r="C2" s="27">
        <v>2011</v>
      </c>
      <c r="D2" s="27">
        <v>2012</v>
      </c>
      <c r="E2" s="27">
        <v>2013</v>
      </c>
      <c r="F2" s="27">
        <v>2014</v>
      </c>
      <c r="G2" s="27">
        <v>2015</v>
      </c>
      <c r="H2" s="27">
        <v>2016</v>
      </c>
      <c r="I2" s="27">
        <v>2017</v>
      </c>
      <c r="J2" s="27">
        <v>2018</v>
      </c>
      <c r="K2" s="27">
        <v>2019</v>
      </c>
    </row>
    <row r="3" spans="1:11" ht="23.25" x14ac:dyDescent="0.35">
      <c r="A3" s="3" t="s">
        <v>20</v>
      </c>
      <c r="B3" s="6">
        <v>107</v>
      </c>
      <c r="C3" s="6">
        <v>88</v>
      </c>
      <c r="D3" s="6">
        <v>60</v>
      </c>
      <c r="E3" s="6">
        <v>63</v>
      </c>
      <c r="F3" s="6">
        <v>64</v>
      </c>
      <c r="G3" s="6">
        <v>78</v>
      </c>
      <c r="H3" s="6">
        <v>60</v>
      </c>
      <c r="I3" s="6">
        <v>64</v>
      </c>
      <c r="J3" s="6">
        <v>74</v>
      </c>
      <c r="K3" s="6">
        <v>75</v>
      </c>
    </row>
    <row r="4" spans="1:11" ht="23.25" x14ac:dyDescent="0.35">
      <c r="A4" s="3" t="s">
        <v>21</v>
      </c>
      <c r="B4" s="6">
        <v>199</v>
      </c>
      <c r="C4" s="6">
        <v>196</v>
      </c>
      <c r="D4" s="6">
        <v>135</v>
      </c>
      <c r="E4" s="6">
        <v>126</v>
      </c>
      <c r="F4" s="6">
        <v>118</v>
      </c>
      <c r="G4" s="6">
        <v>79</v>
      </c>
      <c r="H4" s="6">
        <v>73</v>
      </c>
      <c r="I4" s="6">
        <v>65</v>
      </c>
      <c r="J4" s="6">
        <v>74</v>
      </c>
      <c r="K4" s="6">
        <v>85</v>
      </c>
    </row>
    <row r="5" spans="1:11" ht="24" thickBot="1" x14ac:dyDescent="0.4">
      <c r="A5" s="24" t="s">
        <v>22</v>
      </c>
      <c r="B5" s="25">
        <v>21</v>
      </c>
      <c r="C5" s="25">
        <v>24</v>
      </c>
      <c r="D5" s="25">
        <v>22</v>
      </c>
      <c r="E5" s="25">
        <v>22</v>
      </c>
      <c r="F5" s="25">
        <v>20</v>
      </c>
      <c r="G5" s="25">
        <v>32</v>
      </c>
      <c r="H5" s="25">
        <v>28</v>
      </c>
      <c r="I5" s="25">
        <v>30</v>
      </c>
      <c r="J5" s="25">
        <v>35</v>
      </c>
      <c r="K5" s="25">
        <v>25</v>
      </c>
    </row>
    <row r="6" spans="1:11" ht="24" thickBot="1" x14ac:dyDescent="0.4">
      <c r="A6" s="28" t="s">
        <v>44</v>
      </c>
      <c r="B6" s="29">
        <f>SUM(B3:B5)</f>
        <v>327</v>
      </c>
      <c r="C6" s="29">
        <f t="shared" ref="C6:G6" si="0">SUM(C3:C5)</f>
        <v>308</v>
      </c>
      <c r="D6" s="29">
        <f t="shared" si="0"/>
        <v>217</v>
      </c>
      <c r="E6" s="29">
        <f t="shared" si="0"/>
        <v>211</v>
      </c>
      <c r="F6" s="29">
        <f t="shared" si="0"/>
        <v>202</v>
      </c>
      <c r="G6" s="29">
        <f t="shared" si="0"/>
        <v>189</v>
      </c>
      <c r="H6" s="29">
        <f t="shared" ref="H6:K6" si="1">SUM(H3:H5)</f>
        <v>161</v>
      </c>
      <c r="I6" s="29">
        <f t="shared" ref="I6:J6" si="2">SUM(I3:I5)</f>
        <v>159</v>
      </c>
      <c r="J6" s="29">
        <f t="shared" si="2"/>
        <v>183</v>
      </c>
      <c r="K6" s="29">
        <f t="shared" si="1"/>
        <v>185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B1" workbookViewId="0">
      <selection activeCell="L3" sqref="L3"/>
    </sheetView>
  </sheetViews>
  <sheetFormatPr baseColWidth="10" defaultRowHeight="15" x14ac:dyDescent="0.25"/>
  <cols>
    <col min="1" max="1" width="63" customWidth="1"/>
    <col min="2" max="5" width="15.28515625" customWidth="1"/>
    <col min="6" max="6" width="14.140625" customWidth="1"/>
    <col min="7" max="7" width="13.28515625" customWidth="1"/>
  </cols>
  <sheetData>
    <row r="1" spans="1:11" ht="15.75" thickBot="1" x14ac:dyDescent="0.3"/>
    <row r="2" spans="1:11" ht="24" thickBot="1" x14ac:dyDescent="0.4">
      <c r="A2" s="30" t="s">
        <v>23</v>
      </c>
      <c r="B2" s="31">
        <v>2010</v>
      </c>
      <c r="C2" s="31">
        <v>2011</v>
      </c>
      <c r="D2" s="31">
        <v>2012</v>
      </c>
      <c r="E2" s="31">
        <v>2013</v>
      </c>
      <c r="F2" s="31">
        <v>2014</v>
      </c>
      <c r="G2" s="31">
        <v>2015</v>
      </c>
      <c r="H2" s="31">
        <v>2016</v>
      </c>
      <c r="I2" s="31">
        <v>2017</v>
      </c>
      <c r="J2" s="31">
        <v>2018</v>
      </c>
      <c r="K2" s="31">
        <v>2019</v>
      </c>
    </row>
    <row r="3" spans="1:11" ht="24" thickBot="1" x14ac:dyDescent="0.4">
      <c r="A3" s="28" t="s">
        <v>23</v>
      </c>
      <c r="B3" s="29" t="s">
        <v>28</v>
      </c>
      <c r="C3" s="29" t="s">
        <v>28</v>
      </c>
      <c r="D3" s="29" t="s">
        <v>28</v>
      </c>
      <c r="E3" s="29">
        <v>661</v>
      </c>
      <c r="F3" s="29">
        <v>1759</v>
      </c>
      <c r="G3" s="29">
        <v>2056</v>
      </c>
      <c r="H3" s="29">
        <v>1593</v>
      </c>
      <c r="I3" s="29">
        <v>1404</v>
      </c>
      <c r="J3" s="29">
        <v>1988</v>
      </c>
      <c r="K3" s="29">
        <v>2184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9" sqref="J9"/>
    </sheetView>
  </sheetViews>
  <sheetFormatPr baseColWidth="10" defaultRowHeight="15" x14ac:dyDescent="0.25"/>
  <cols>
    <col min="1" max="1" width="51.140625" customWidth="1"/>
  </cols>
  <sheetData>
    <row r="1" spans="1:11" ht="15.75" thickBot="1" x14ac:dyDescent="0.3"/>
    <row r="2" spans="1:11" ht="24" thickBot="1" x14ac:dyDescent="0.4">
      <c r="A2" s="33" t="s">
        <v>26</v>
      </c>
      <c r="B2" s="34">
        <v>2010</v>
      </c>
      <c r="C2" s="34">
        <v>2011</v>
      </c>
      <c r="D2" s="34">
        <v>2012</v>
      </c>
      <c r="E2" s="34">
        <v>2013</v>
      </c>
      <c r="F2" s="34">
        <v>2014</v>
      </c>
      <c r="G2" s="34">
        <v>2015</v>
      </c>
      <c r="H2" s="34">
        <v>2016</v>
      </c>
      <c r="I2" s="34">
        <v>2017</v>
      </c>
      <c r="J2" s="34">
        <v>2018</v>
      </c>
      <c r="K2" s="34">
        <v>2019</v>
      </c>
    </row>
    <row r="3" spans="1:11" ht="24" thickBot="1" x14ac:dyDescent="0.4">
      <c r="A3" s="28" t="s">
        <v>27</v>
      </c>
      <c r="B3" s="32">
        <v>8</v>
      </c>
      <c r="C3" s="32">
        <v>8</v>
      </c>
      <c r="D3" s="32">
        <v>8</v>
      </c>
      <c r="E3" s="32">
        <v>10</v>
      </c>
      <c r="F3" s="32">
        <v>10</v>
      </c>
      <c r="G3" s="32">
        <v>11</v>
      </c>
      <c r="H3" s="32">
        <v>10</v>
      </c>
      <c r="I3" s="32">
        <v>12</v>
      </c>
      <c r="J3" s="32">
        <v>12</v>
      </c>
      <c r="K3" s="32">
        <v>12</v>
      </c>
    </row>
    <row r="6" spans="1:11" x14ac:dyDescent="0.25">
      <c r="A6" t="s">
        <v>36</v>
      </c>
    </row>
    <row r="7" spans="1:11" x14ac:dyDescent="0.25">
      <c r="A7" t="s">
        <v>38</v>
      </c>
    </row>
    <row r="8" spans="1:11" x14ac:dyDescent="0.25">
      <c r="A8" t="s">
        <v>32</v>
      </c>
    </row>
    <row r="9" spans="1:11" x14ac:dyDescent="0.25">
      <c r="A9" t="s">
        <v>29</v>
      </c>
    </row>
    <row r="10" spans="1:11" x14ac:dyDescent="0.25">
      <c r="A10" t="s">
        <v>33</v>
      </c>
    </row>
    <row r="11" spans="1:11" x14ac:dyDescent="0.25">
      <c r="A11" t="s">
        <v>34</v>
      </c>
    </row>
    <row r="12" spans="1:11" x14ac:dyDescent="0.25">
      <c r="A12" t="s">
        <v>35</v>
      </c>
    </row>
    <row r="13" spans="1:11" x14ac:dyDescent="0.25">
      <c r="A13" t="s">
        <v>64</v>
      </c>
    </row>
    <row r="14" spans="1:11" x14ac:dyDescent="0.25">
      <c r="A14" t="s">
        <v>30</v>
      </c>
    </row>
    <row r="15" spans="1:11" x14ac:dyDescent="0.25">
      <c r="A15" t="s">
        <v>37</v>
      </c>
    </row>
    <row r="16" spans="1:11" x14ac:dyDescent="0.25">
      <c r="A16" t="s">
        <v>31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</sheetData>
  <sortState ref="A6:A16">
    <sortCondition ref="A6:A16"/>
  </sortState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4" sqref="K4"/>
    </sheetView>
  </sheetViews>
  <sheetFormatPr baseColWidth="10" defaultRowHeight="15" x14ac:dyDescent="0.25"/>
  <cols>
    <col min="1" max="1" width="50.28515625" customWidth="1"/>
  </cols>
  <sheetData>
    <row r="1" spans="1:11" ht="15.75" thickBot="1" x14ac:dyDescent="0.3"/>
    <row r="2" spans="1:11" ht="24" thickBot="1" x14ac:dyDescent="0.4">
      <c r="A2" s="35" t="s">
        <v>24</v>
      </c>
      <c r="B2" s="36">
        <v>2010</v>
      </c>
      <c r="C2" s="36">
        <v>2011</v>
      </c>
      <c r="D2" s="36">
        <v>2012</v>
      </c>
      <c r="E2" s="36">
        <v>2013</v>
      </c>
      <c r="F2" s="36">
        <v>2014</v>
      </c>
      <c r="G2" s="36">
        <v>2015</v>
      </c>
      <c r="H2" s="36">
        <v>2016</v>
      </c>
      <c r="I2" s="36">
        <v>2017</v>
      </c>
      <c r="J2" s="36">
        <v>2018</v>
      </c>
      <c r="K2" s="36">
        <v>2019</v>
      </c>
    </row>
    <row r="3" spans="1:11" ht="24" thickBot="1" x14ac:dyDescent="0.4">
      <c r="A3" s="28" t="s">
        <v>25</v>
      </c>
      <c r="B3" s="32">
        <v>168</v>
      </c>
      <c r="C3" s="32">
        <v>170</v>
      </c>
      <c r="D3" s="32">
        <v>170</v>
      </c>
      <c r="E3" s="32">
        <v>220</v>
      </c>
      <c r="F3" s="32">
        <v>190</v>
      </c>
      <c r="G3" s="32">
        <v>182</v>
      </c>
      <c r="H3" s="32">
        <v>172</v>
      </c>
      <c r="I3" s="32">
        <v>174</v>
      </c>
      <c r="J3" s="32">
        <v>174</v>
      </c>
      <c r="K3" s="32">
        <v>177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Entleihungen</vt:lpstr>
      <vt:lpstr>Entleihungen Details</vt:lpstr>
      <vt:lpstr>BU</vt:lpstr>
      <vt:lpstr>Finanzen</vt:lpstr>
      <vt:lpstr>Benutzer</vt:lpstr>
      <vt:lpstr>Besuche</vt:lpstr>
      <vt:lpstr>Mitarbeiter</vt:lpstr>
      <vt:lpstr>Jahresöffnungsstunden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2015-12-28T13:56:11Z</dcterms:created>
  <dcterms:modified xsi:type="dcterms:W3CDTF">2020-01-12T13:20:27Z</dcterms:modified>
</cp:coreProperties>
</file>